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filterPrivacy="1" defaultThemeVersion="124226"/>
  <xr:revisionPtr revIDLastSave="0" documentId="8_{E99DBAEC-5A73-4340-ABB0-41B40C0E11E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Calculos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3" i="10" l="1"/>
  <c r="O33" i="10"/>
  <c r="N33" i="10"/>
  <c r="M33" i="10"/>
  <c r="L33" i="10"/>
  <c r="K33" i="10"/>
  <c r="J33" i="10"/>
  <c r="I33" i="10"/>
  <c r="H33" i="10"/>
  <c r="G33" i="10"/>
  <c r="F33" i="10"/>
  <c r="E33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P3" i="10"/>
  <c r="P2" i="10"/>
  <c r="P1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L5" i="10"/>
  <c r="L4" i="10"/>
  <c r="L3" i="10"/>
  <c r="G4" i="10"/>
  <c r="R32" i="10" l="1"/>
  <c r="G3" i="10"/>
  <c r="G5" i="10" s="1"/>
  <c r="N3" i="10"/>
  <c r="N2" i="10"/>
  <c r="N1" i="10"/>
  <c r="L1" i="10"/>
  <c r="P20" i="10" s="1"/>
  <c r="G2" i="10"/>
  <c r="L2" i="10" s="1"/>
  <c r="N26" i="10" l="1"/>
  <c r="F26" i="10"/>
  <c r="M26" i="10"/>
  <c r="E26" i="10"/>
  <c r="L26" i="10"/>
  <c r="K26" i="10"/>
  <c r="J26" i="10"/>
  <c r="O26" i="10"/>
  <c r="G26" i="10"/>
  <c r="I26" i="10"/>
  <c r="P26" i="10"/>
  <c r="H26" i="10"/>
  <c r="J20" i="10"/>
  <c r="E20" i="10"/>
  <c r="M20" i="10"/>
  <c r="G20" i="10"/>
  <c r="O20" i="10"/>
  <c r="H20" i="10"/>
  <c r="I20" i="10"/>
  <c r="K20" i="10"/>
  <c r="L20" i="10"/>
  <c r="F20" i="10"/>
  <c r="N20" i="10"/>
  <c r="R33" i="10" l="1"/>
  <c r="R31" i="10"/>
  <c r="R30" i="10"/>
  <c r="R29" i="10"/>
  <c r="R27" i="10"/>
  <c r="F24" i="10"/>
  <c r="F25" i="10" s="1"/>
  <c r="E3" i="10"/>
  <c r="K8" i="10" s="1"/>
  <c r="K12" i="10" s="1"/>
  <c r="K21" i="10" s="1"/>
  <c r="K14" i="10" l="1"/>
  <c r="K16" i="10"/>
  <c r="K15" i="10"/>
  <c r="K17" i="10"/>
  <c r="K13" i="10"/>
  <c r="I22" i="10"/>
  <c r="I23" i="10" s="1"/>
  <c r="N22" i="10"/>
  <c r="N23" i="10" s="1"/>
  <c r="L24" i="10"/>
  <c r="L25" i="10" s="1"/>
  <c r="G24" i="10"/>
  <c r="G25" i="10" s="1"/>
  <c r="K24" i="10"/>
  <c r="K25" i="10" s="1"/>
  <c r="E22" i="10"/>
  <c r="E23" i="10" s="1"/>
  <c r="M24" i="10"/>
  <c r="M25" i="10" s="1"/>
  <c r="G22" i="10"/>
  <c r="G23" i="10" s="1"/>
  <c r="N24" i="10"/>
  <c r="N25" i="10" s="1"/>
  <c r="F22" i="10"/>
  <c r="F23" i="10" s="1"/>
  <c r="M22" i="10"/>
  <c r="M23" i="10" s="1"/>
  <c r="O24" i="10"/>
  <c r="O25" i="10" s="1"/>
  <c r="R26" i="10"/>
  <c r="O22" i="10"/>
  <c r="O23" i="10" s="1"/>
  <c r="E24" i="10"/>
  <c r="E25" i="10" s="1"/>
  <c r="K10" i="10"/>
  <c r="K9" i="10"/>
  <c r="L8" i="10"/>
  <c r="L12" i="10" s="1"/>
  <c r="L21" i="10" s="1"/>
  <c r="M8" i="10"/>
  <c r="M12" i="10" s="1"/>
  <c r="M21" i="10" s="1"/>
  <c r="R20" i="10"/>
  <c r="E8" i="10"/>
  <c r="E12" i="10" s="1"/>
  <c r="E21" i="10" s="1"/>
  <c r="P22" i="10"/>
  <c r="P23" i="10" s="1"/>
  <c r="N8" i="10"/>
  <c r="N12" i="10" s="1"/>
  <c r="N21" i="10" s="1"/>
  <c r="G8" i="10"/>
  <c r="G12" i="10" s="1"/>
  <c r="G21" i="10" s="1"/>
  <c r="O8" i="10"/>
  <c r="O12" i="10" s="1"/>
  <c r="O21" i="10" s="1"/>
  <c r="J22" i="10"/>
  <c r="J23" i="10" s="1"/>
  <c r="H24" i="10"/>
  <c r="H25" i="10" s="1"/>
  <c r="P24" i="10"/>
  <c r="P25" i="10" s="1"/>
  <c r="H8" i="10"/>
  <c r="H12" i="10" s="1"/>
  <c r="H21" i="10" s="1"/>
  <c r="P8" i="10"/>
  <c r="P12" i="10" s="1"/>
  <c r="P21" i="10" s="1"/>
  <c r="K22" i="10"/>
  <c r="K23" i="10" s="1"/>
  <c r="I24" i="10"/>
  <c r="I25" i="10" s="1"/>
  <c r="H22" i="10"/>
  <c r="H23" i="10" s="1"/>
  <c r="I8" i="10"/>
  <c r="I12" i="10" s="1"/>
  <c r="I21" i="10" s="1"/>
  <c r="L22" i="10"/>
  <c r="L23" i="10" s="1"/>
  <c r="J24" i="10"/>
  <c r="J25" i="10" s="1"/>
  <c r="F8" i="10"/>
  <c r="F12" i="10" s="1"/>
  <c r="F21" i="10" s="1"/>
  <c r="J8" i="10"/>
  <c r="J12" i="10" s="1"/>
  <c r="J21" i="10" s="1"/>
  <c r="J14" i="10" l="1"/>
  <c r="J16" i="10"/>
  <c r="J17" i="10"/>
  <c r="J15" i="10"/>
  <c r="J13" i="10"/>
  <c r="O14" i="10"/>
  <c r="O17" i="10"/>
  <c r="O13" i="10"/>
  <c r="O16" i="10"/>
  <c r="O15" i="10"/>
  <c r="E13" i="10"/>
  <c r="E14" i="10"/>
  <c r="L14" i="10"/>
  <c r="L16" i="10"/>
  <c r="L15" i="10"/>
  <c r="L17" i="10"/>
  <c r="L13" i="10"/>
  <c r="F14" i="10"/>
  <c r="F15" i="10"/>
  <c r="F16" i="10"/>
  <c r="F17" i="10"/>
  <c r="F13" i="10"/>
  <c r="G14" i="10"/>
  <c r="G16" i="10"/>
  <c r="G17" i="10"/>
  <c r="G15" i="10"/>
  <c r="G13" i="10"/>
  <c r="P14" i="10"/>
  <c r="P17" i="10"/>
  <c r="P15" i="10"/>
  <c r="P13" i="10"/>
  <c r="P16" i="10"/>
  <c r="I14" i="10"/>
  <c r="I13" i="10"/>
  <c r="I15" i="10"/>
  <c r="I16" i="10"/>
  <c r="I17" i="10"/>
  <c r="N14" i="10"/>
  <c r="N15" i="10"/>
  <c r="N13" i="10"/>
  <c r="N17" i="10"/>
  <c r="N16" i="10"/>
  <c r="H14" i="10"/>
  <c r="H17" i="10"/>
  <c r="H13" i="10"/>
  <c r="H15" i="10"/>
  <c r="H16" i="10"/>
  <c r="M14" i="10"/>
  <c r="M15" i="10"/>
  <c r="M17" i="10"/>
  <c r="M13" i="10"/>
  <c r="M16" i="10"/>
  <c r="R28" i="10"/>
  <c r="R23" i="10"/>
  <c r="O9" i="10"/>
  <c r="O10" i="10"/>
  <c r="N9" i="10"/>
  <c r="N10" i="10"/>
  <c r="I10" i="10"/>
  <c r="I9" i="10"/>
  <c r="R24" i="10"/>
  <c r="J9" i="10"/>
  <c r="J10" i="10"/>
  <c r="G10" i="10"/>
  <c r="G9" i="10"/>
  <c r="H10" i="10"/>
  <c r="H9" i="10"/>
  <c r="M9" i="10"/>
  <c r="M10" i="10"/>
  <c r="R22" i="10"/>
  <c r="E17" i="10"/>
  <c r="E9" i="10"/>
  <c r="E16" i="10"/>
  <c r="R8" i="10"/>
  <c r="E15" i="10"/>
  <c r="E10" i="10"/>
  <c r="P9" i="10"/>
  <c r="P10" i="10"/>
  <c r="F9" i="10"/>
  <c r="F10" i="10"/>
  <c r="L9" i="10"/>
  <c r="L10" i="10"/>
  <c r="R25" i="10" l="1"/>
  <c r="R13" i="10"/>
  <c r="R9" i="10"/>
  <c r="R17" i="10"/>
  <c r="R10" i="10"/>
  <c r="R14" i="10"/>
  <c r="R15" i="10"/>
  <c r="K11" i="10"/>
  <c r="K18" i="10" s="1"/>
  <c r="K19" i="10"/>
  <c r="R16" i="10"/>
  <c r="J11" i="10" l="1"/>
  <c r="J18" i="10" s="1"/>
  <c r="J19" i="10"/>
  <c r="M11" i="10"/>
  <c r="M18" i="10" s="1"/>
  <c r="M19" i="10"/>
  <c r="G11" i="10"/>
  <c r="G18" i="10" s="1"/>
  <c r="G19" i="10"/>
  <c r="L11" i="10"/>
  <c r="L18" i="10" s="1"/>
  <c r="L19" i="10"/>
  <c r="H11" i="10"/>
  <c r="H18" i="10" s="1"/>
  <c r="H19" i="10"/>
  <c r="I11" i="10"/>
  <c r="I18" i="10" s="1"/>
  <c r="I19" i="10"/>
  <c r="F11" i="10"/>
  <c r="F18" i="10" s="1"/>
  <c r="R12" i="10"/>
  <c r="E11" i="10"/>
  <c r="N11" i="10"/>
  <c r="N18" i="10" s="1"/>
  <c r="N19" i="10"/>
  <c r="P11" i="10"/>
  <c r="P18" i="10" s="1"/>
  <c r="P19" i="10"/>
  <c r="O11" i="10"/>
  <c r="O18" i="10" s="1"/>
  <c r="O19" i="10"/>
  <c r="K34" i="10"/>
  <c r="F19" i="10" l="1"/>
  <c r="F34" i="10" s="1"/>
  <c r="M34" i="10"/>
  <c r="M36" i="10" s="1"/>
  <c r="I34" i="10"/>
  <c r="I38" i="10" s="1"/>
  <c r="G34" i="10"/>
  <c r="G38" i="10" s="1"/>
  <c r="H34" i="10"/>
  <c r="H38" i="10" s="1"/>
  <c r="K36" i="10"/>
  <c r="K38" i="10"/>
  <c r="J34" i="10"/>
  <c r="R21" i="10"/>
  <c r="E19" i="10"/>
  <c r="L34" i="10"/>
  <c r="P34" i="10"/>
  <c r="R11" i="10"/>
  <c r="E18" i="10"/>
  <c r="O34" i="10"/>
  <c r="N34" i="10"/>
  <c r="G36" i="10" l="1"/>
  <c r="R19" i="10"/>
  <c r="I36" i="10"/>
  <c r="M38" i="10"/>
  <c r="H36" i="10"/>
  <c r="F38" i="10"/>
  <c r="F36" i="10"/>
  <c r="N36" i="10"/>
  <c r="N38" i="10"/>
  <c r="J36" i="10"/>
  <c r="J38" i="10"/>
  <c r="R18" i="10"/>
  <c r="E34" i="10"/>
  <c r="O36" i="10"/>
  <c r="O38" i="10"/>
  <c r="P38" i="10"/>
  <c r="P36" i="10"/>
  <c r="L38" i="10"/>
  <c r="L36" i="10"/>
  <c r="E38" i="10" l="1"/>
  <c r="E36" i="10"/>
  <c r="R34" i="10"/>
  <c r="R36" i="10" s="1"/>
  <c r="R38" i="10" l="1"/>
</calcChain>
</file>

<file path=xl/sharedStrings.xml><?xml version="1.0" encoding="utf-8"?>
<sst xmlns="http://schemas.openxmlformats.org/spreadsheetml/2006/main" count="133" uniqueCount="94">
  <si>
    <t>PREVISÃO</t>
  </si>
  <si>
    <t>01</t>
  </si>
  <si>
    <t>Receita de Produção</t>
  </si>
  <si>
    <t>(S)</t>
  </si>
  <si>
    <t>01.1</t>
  </si>
  <si>
    <t>(+)</t>
  </si>
  <si>
    <t>02</t>
  </si>
  <si>
    <t>(=)</t>
  </si>
  <si>
    <t>03</t>
  </si>
  <si>
    <t>IMPOSTOS RETIDOS</t>
  </si>
  <si>
    <t>03.1</t>
  </si>
  <si>
    <t>(-)</t>
  </si>
  <si>
    <t>03.2</t>
  </si>
  <si>
    <t>03.3</t>
  </si>
  <si>
    <r>
      <t xml:space="preserve">CSLL </t>
    </r>
    <r>
      <rPr>
        <sz val="9"/>
        <rFont val="Century Gothic"/>
        <family val="2"/>
      </rPr>
      <t>= (1%)</t>
    </r>
  </si>
  <si>
    <t>03.4</t>
  </si>
  <si>
    <r>
      <t>ISS =</t>
    </r>
    <r>
      <rPr>
        <sz val="9"/>
        <rFont val="Century Gothic"/>
        <family val="2"/>
      </rPr>
      <t xml:space="preserve"> (5%)</t>
    </r>
  </si>
  <si>
    <t>03.5</t>
  </si>
  <si>
    <t>03.6</t>
  </si>
  <si>
    <r>
      <t xml:space="preserve">COFINS = </t>
    </r>
    <r>
      <rPr>
        <sz val="9"/>
        <rFont val="Century Gothic"/>
        <family val="2"/>
      </rPr>
      <t>(3%)</t>
    </r>
  </si>
  <si>
    <t>04</t>
  </si>
  <si>
    <t>05</t>
  </si>
  <si>
    <t>CUSTO OPERACIONAL</t>
  </si>
  <si>
    <t>05.1</t>
  </si>
  <si>
    <t>Salários e Adicionais</t>
  </si>
  <si>
    <t>05.2</t>
  </si>
  <si>
    <t>(+/-)</t>
  </si>
  <si>
    <t>05.3</t>
  </si>
  <si>
    <t>05.4</t>
  </si>
  <si>
    <t>05.5</t>
  </si>
  <si>
    <t>05.6</t>
  </si>
  <si>
    <t>05.7</t>
  </si>
  <si>
    <t>05.8</t>
  </si>
  <si>
    <t>05.9</t>
  </si>
  <si>
    <t>05.10</t>
  </si>
  <si>
    <t>05.11</t>
  </si>
  <si>
    <t>05.12</t>
  </si>
  <si>
    <t>05.13</t>
  </si>
  <si>
    <t>05.14</t>
  </si>
  <si>
    <t>06</t>
  </si>
  <si>
    <t>Resultado Operacional</t>
  </si>
  <si>
    <t xml:space="preserve">Vale Alimentação / Refeição </t>
  </si>
  <si>
    <t xml:space="preserve">Receita de Serviços - 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</si>
  <si>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</si>
  <si>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</si>
  <si>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</si>
  <si>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</si>
  <si>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</si>
  <si>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</si>
  <si>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</si>
  <si>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</si>
  <si>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</si>
  <si>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</si>
  <si>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</si>
  <si>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</si>
  <si>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r>
      <t xml:space="preserve">PIS = </t>
    </r>
    <r>
      <rPr>
        <sz val="9"/>
        <rFont val="Century Gothic"/>
        <family val="2"/>
      </rPr>
      <t>(0,65%)</t>
    </r>
  </si>
  <si>
    <t>Multa Rescisória = (40% de 05.1.4)</t>
  </si>
  <si>
    <t>Margem EBITDA</t>
  </si>
  <si>
    <t>Fard./Cracha 2 * ao ano</t>
  </si>
  <si>
    <t>Receita Bruta</t>
  </si>
  <si>
    <t>Receita Líquida</t>
  </si>
  <si>
    <t>07</t>
  </si>
  <si>
    <t>08</t>
  </si>
  <si>
    <t>Exames admissionais</t>
  </si>
  <si>
    <t>Vale Transporte (R$ 3,75 x 02 = R$ 7,50 x 22 dias - 6,00% sobre o Salário)</t>
  </si>
  <si>
    <r>
      <t xml:space="preserve">INSS = </t>
    </r>
    <r>
      <rPr>
        <sz val="9"/>
        <rFont val="Century Gothic"/>
        <family val="2"/>
      </rPr>
      <t>(11%)</t>
    </r>
  </si>
  <si>
    <r>
      <t xml:space="preserve">IRPJ = </t>
    </r>
    <r>
      <rPr>
        <sz val="9"/>
        <rFont val="Century Gothic"/>
        <family val="2"/>
      </rPr>
      <t>(4,8%)</t>
    </r>
  </si>
  <si>
    <t xml:space="preserve">Provisão Férias (8,33%) </t>
  </si>
  <si>
    <t>Total de funcionários</t>
  </si>
  <si>
    <t>Faturamento anual</t>
  </si>
  <si>
    <t>Faturamento mensal</t>
  </si>
  <si>
    <t>ANUAL</t>
  </si>
  <si>
    <t>ITEM</t>
  </si>
  <si>
    <t>Provisão 1/3 de Férias = (05.4 / 3)</t>
  </si>
  <si>
    <t>Provisão 13º Salário (8,33%)</t>
  </si>
  <si>
    <t>Total de salários</t>
  </si>
  <si>
    <t>VA</t>
  </si>
  <si>
    <t>VT</t>
  </si>
  <si>
    <t>Salário</t>
  </si>
  <si>
    <t>Plano de saúde</t>
  </si>
  <si>
    <t>Ass. Odonto</t>
  </si>
  <si>
    <t>Funeral</t>
  </si>
  <si>
    <t>Total de VA</t>
  </si>
  <si>
    <t>Total de VT</t>
  </si>
  <si>
    <t>Total Plano</t>
  </si>
  <si>
    <t>Total Odonto</t>
  </si>
  <si>
    <t>Total Funeral</t>
  </si>
  <si>
    <t>Resultado Líquido Operacional antes do IRPJ</t>
  </si>
  <si>
    <t>Desconto de VT</t>
  </si>
  <si>
    <t>VT líquido</t>
  </si>
  <si>
    <t>FGTS, GPS e encargos (34,8%) -  INSS Retido na fatura</t>
  </si>
  <si>
    <t>FGTS, GPS e encargos sobre 13% salário (34,8%)</t>
  </si>
  <si>
    <t>Assistência odontológica</t>
  </si>
  <si>
    <t>Auxílio funeral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</si>
</sst>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_);\(0.00\)"/>
    <numFmt numFmtId="166" formatCode="#,##0.00%;[Red]\-#,##0.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Century Gothic"/>
      <family val="2"/>
    </font>
    <font>
      <sz val="9"/>
      <name val="Century Gothic"/>
      <family val="2"/>
    </font>
    <font>
      <b/>
      <sz val="9"/>
      <color indexed="12"/>
      <name val="Century Gothic"/>
      <family val="2"/>
    </font>
    <font>
      <b/>
      <sz val="9"/>
      <color indexed="10"/>
      <name val="Century Gothic"/>
      <family val="2"/>
    </font>
    <font>
      <sz val="9"/>
      <color rgb="FFFF0000"/>
      <name val="Century Gothic"/>
      <family val="2"/>
    </font>
    <font>
      <sz val="9"/>
      <color indexed="9"/>
      <name val="Century Gothic"/>
      <family val="2"/>
    </font>
    <font>
      <sz val="8"/>
      <name val="Calibri"/>
      <family val="2"/>
      <scheme val="minor"/>
    </font>
    <font>
      <sz val="9"/>
      <color indexed="8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35"/>
      </patternFill>
    </fill>
    <fill>
      <patternFill patternType="solid">
        <fgColor rgb="FFFFFF00"/>
        <bgColor indexed="64"/>
      </patternFill>
    </fill>
    <fill>
      <patternFill patternType="gray0625">
        <fgColor indexed="35"/>
        <bgColor indexed="27"/>
      </patternFill>
    </fill>
    <fill>
      <patternFill patternType="solid">
        <fgColor indexed="41"/>
        <bgColor indexed="64"/>
      </patternFill>
    </fill>
    <fill>
      <patternFill patternType="gray125">
        <fgColor indexed="35"/>
        <bgColor indexed="9"/>
      </patternFill>
    </fill>
    <fill>
      <patternFill patternType="solid">
        <fgColor indexed="9"/>
        <bgColor indexed="35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38" fontId="3" fillId="2" borderId="0" xfId="0" applyNumberFormat="1" applyFont="1" applyFill="1" applyAlignment="1" applyProtection="1">
      <alignment horizontal="left"/>
    </xf>
    <xf numFmtId="0" fontId="4" fillId="2" borderId="0" xfId="0" applyFont="1" applyFill="1" applyAlignment="1" applyProtection="1"/>
    <xf numFmtId="0" fontId="4" fillId="2" borderId="0" xfId="0" applyFont="1" applyFill="1" applyProtection="1"/>
    <xf numFmtId="38" fontId="3" fillId="3" borderId="1" xfId="0" applyNumberFormat="1" applyFont="1" applyFill="1" applyBorder="1" applyAlignment="1" applyProtection="1">
      <alignment horizontal="center" vertical="center"/>
    </xf>
    <xf numFmtId="38" fontId="3" fillId="3" borderId="2" xfId="0" applyNumberFormat="1" applyFont="1" applyFill="1" applyBorder="1" applyAlignment="1" applyProtection="1">
      <alignment horizontal="center" vertical="center"/>
    </xf>
    <xf numFmtId="49" fontId="4" fillId="3" borderId="8" xfId="0" applyNumberFormat="1" applyFont="1" applyFill="1" applyBorder="1" applyAlignment="1" applyProtection="1">
      <alignment horizontal="center" vertical="center"/>
    </xf>
    <xf numFmtId="38" fontId="3" fillId="3" borderId="5" xfId="0" applyNumberFormat="1" applyFont="1" applyFill="1" applyBorder="1" applyAlignment="1" applyProtection="1">
      <alignment horizontal="center" vertical="center"/>
    </xf>
    <xf numFmtId="38" fontId="3" fillId="3" borderId="6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Protection="1"/>
    <xf numFmtId="0" fontId="3" fillId="2" borderId="3" xfId="0" quotePrefix="1" applyFont="1" applyFill="1" applyBorder="1" applyAlignment="1" applyProtection="1">
      <alignment horizontal="left"/>
    </xf>
    <xf numFmtId="0" fontId="3" fillId="2" borderId="3" xfId="0" applyFont="1" applyFill="1" applyBorder="1" applyProtection="1"/>
    <xf numFmtId="0" fontId="3" fillId="2" borderId="9" xfId="0" applyFont="1" applyFill="1" applyBorder="1" applyAlignment="1" applyProtection="1">
      <alignment horizontal="center"/>
    </xf>
    <xf numFmtId="0" fontId="5" fillId="2" borderId="3" xfId="0" quotePrefix="1" applyFont="1" applyFill="1" applyBorder="1" applyAlignment="1" applyProtection="1">
      <alignment horizontal="left"/>
    </xf>
    <xf numFmtId="0" fontId="5" fillId="2" borderId="3" xfId="0" applyFont="1" applyFill="1" applyBorder="1" applyProtection="1"/>
    <xf numFmtId="0" fontId="5" fillId="2" borderId="9" xfId="0" applyFont="1" applyFill="1" applyBorder="1" applyAlignment="1" applyProtection="1">
      <alignment horizontal="center"/>
    </xf>
    <xf numFmtId="0" fontId="5" fillId="2" borderId="0" xfId="0" applyFont="1" applyFill="1" applyProtection="1"/>
    <xf numFmtId="0" fontId="3" fillId="3" borderId="7" xfId="0" quotePrefix="1" applyFont="1" applyFill="1" applyBorder="1" applyAlignment="1" applyProtection="1">
      <alignment horizontal="left"/>
    </xf>
    <xf numFmtId="0" fontId="3" fillId="3" borderId="7" xfId="0" applyFont="1" applyFill="1" applyBorder="1" applyAlignment="1" applyProtection="1">
      <alignment horizontal="left"/>
    </xf>
    <xf numFmtId="0" fontId="3" fillId="3" borderId="8" xfId="0" applyFont="1" applyFill="1" applyBorder="1" applyAlignment="1" applyProtection="1">
      <alignment horizontal="center"/>
    </xf>
    <xf numFmtId="0" fontId="6" fillId="2" borderId="3" xfId="0" quotePrefix="1" applyFont="1" applyFill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center"/>
    </xf>
    <xf numFmtId="0" fontId="3" fillId="5" borderId="7" xfId="0" quotePrefix="1" applyFont="1" applyFill="1" applyBorder="1" applyAlignment="1" applyProtection="1">
      <alignment horizontal="left"/>
    </xf>
    <xf numFmtId="0" fontId="3" fillId="5" borderId="7" xfId="0" applyFont="1" applyFill="1" applyBorder="1" applyAlignment="1" applyProtection="1">
      <alignment horizontal="left"/>
    </xf>
    <xf numFmtId="0" fontId="3" fillId="5" borderId="8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left"/>
    </xf>
    <xf numFmtId="0" fontId="3" fillId="7" borderId="3" xfId="0" quotePrefix="1" applyFont="1" applyFill="1" applyBorder="1" applyAlignment="1" applyProtection="1">
      <alignment horizontal="left"/>
    </xf>
    <xf numFmtId="0" fontId="3" fillId="7" borderId="3" xfId="0" applyFont="1" applyFill="1" applyBorder="1" applyAlignment="1" applyProtection="1">
      <alignment horizontal="left"/>
    </xf>
    <xf numFmtId="0" fontId="3" fillId="8" borderId="9" xfId="0" applyFont="1" applyFill="1" applyBorder="1" applyProtection="1"/>
    <xf numFmtId="40" fontId="3" fillId="2" borderId="9" xfId="0" applyNumberFormat="1" applyFont="1" applyFill="1" applyBorder="1" applyProtection="1"/>
    <xf numFmtId="40" fontId="4" fillId="2" borderId="9" xfId="0" applyNumberFormat="1" applyFont="1" applyFill="1" applyBorder="1" applyProtection="1"/>
    <xf numFmtId="40" fontId="4" fillId="4" borderId="9" xfId="0" applyNumberFormat="1" applyFont="1" applyFill="1" applyBorder="1" applyProtection="1"/>
    <xf numFmtId="165" fontId="4" fillId="2" borderId="0" xfId="0" applyNumberFormat="1" applyFont="1" applyFill="1" applyProtection="1"/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</xf>
    <xf numFmtId="164" fontId="4" fillId="2" borderId="0" xfId="1" applyNumberFormat="1" applyFont="1" applyFill="1" applyProtection="1"/>
    <xf numFmtId="0" fontId="3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vertical="center"/>
    </xf>
    <xf numFmtId="164" fontId="4" fillId="2" borderId="0" xfId="0" applyNumberFormat="1" applyFont="1" applyFill="1" applyBorder="1" applyAlignment="1" applyProtection="1">
      <alignment horizontal="center" vertical="center"/>
    </xf>
    <xf numFmtId="43" fontId="4" fillId="2" borderId="0" xfId="3" applyNumberFormat="1" applyFont="1" applyFill="1" applyBorder="1" applyAlignment="1" applyProtection="1">
      <alignment vertical="center"/>
    </xf>
    <xf numFmtId="164" fontId="4" fillId="2" borderId="0" xfId="0" applyNumberFormat="1" applyFont="1" applyFill="1" applyBorder="1" applyAlignment="1" applyProtection="1">
      <alignment vertical="center"/>
    </xf>
    <xf numFmtId="165" fontId="4" fillId="2" borderId="0" xfId="0" applyNumberFormat="1" applyFont="1" applyFill="1" applyBorder="1" applyAlignment="1" applyProtection="1">
      <alignment horizontal="left"/>
    </xf>
    <xf numFmtId="165" fontId="4" fillId="2" borderId="0" xfId="0" applyNumberFormat="1" applyFont="1" applyFill="1" applyBorder="1" applyAlignment="1" applyProtection="1">
      <alignment horizontal="center"/>
    </xf>
    <xf numFmtId="165" fontId="4" fillId="2" borderId="0" xfId="0" applyNumberFormat="1" applyFont="1" applyFill="1" applyAlignment="1" applyProtection="1">
      <alignment horizontal="left"/>
    </xf>
    <xf numFmtId="165" fontId="4" fillId="2" borderId="0" xfId="0" applyNumberFormat="1" applyFont="1" applyFill="1" applyAlignment="1" applyProtection="1">
      <alignment horizontal="center"/>
    </xf>
    <xf numFmtId="0" fontId="8" fillId="2" borderId="0" xfId="0" applyFont="1" applyFill="1" applyAlignment="1" applyProtection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center"/>
    </xf>
    <xf numFmtId="0" fontId="8" fillId="2" borderId="0" xfId="0" applyFont="1" applyFill="1" applyProtection="1"/>
    <xf numFmtId="0" fontId="4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center"/>
    </xf>
    <xf numFmtId="164" fontId="3" fillId="2" borderId="0" xfId="3" applyFont="1" applyFill="1" applyBorder="1" applyAlignment="1" applyProtection="1">
      <alignment vertical="center"/>
    </xf>
    <xf numFmtId="164" fontId="3" fillId="2" borderId="0" xfId="1" applyNumberFormat="1" applyFont="1" applyFill="1" applyBorder="1" applyAlignment="1" applyProtection="1">
      <alignment vertical="center"/>
    </xf>
    <xf numFmtId="43" fontId="4" fillId="2" borderId="0" xfId="1" applyFont="1" applyFill="1" applyProtection="1"/>
    <xf numFmtId="0" fontId="4" fillId="4" borderId="3" xfId="0" applyFont="1" applyFill="1" applyBorder="1" applyAlignment="1" applyProtection="1">
      <alignment horizontal="left"/>
    </xf>
    <xf numFmtId="0" fontId="4" fillId="4" borderId="9" xfId="0" applyFont="1" applyFill="1" applyBorder="1" applyAlignment="1" applyProtection="1">
      <alignment horizontal="center"/>
    </xf>
    <xf numFmtId="0" fontId="3" fillId="4" borderId="0" xfId="0" applyFont="1" applyFill="1" applyProtection="1"/>
    <xf numFmtId="40" fontId="3" fillId="3" borderId="8" xfId="0" applyNumberFormat="1" applyFont="1" applyFill="1" applyBorder="1" applyProtection="1"/>
    <xf numFmtId="0" fontId="6" fillId="2" borderId="3" xfId="0" applyFont="1" applyFill="1" applyBorder="1" applyProtection="1"/>
    <xf numFmtId="40" fontId="3" fillId="2" borderId="9" xfId="3" applyNumberFormat="1" applyFont="1" applyFill="1" applyBorder="1" applyProtection="1">
      <protection locked="0"/>
    </xf>
    <xf numFmtId="40" fontId="4" fillId="4" borderId="9" xfId="3" applyNumberFormat="1" applyFont="1" applyFill="1" applyBorder="1" applyProtection="1">
      <protection locked="0"/>
    </xf>
    <xf numFmtId="40" fontId="4" fillId="4" borderId="4" xfId="3" applyNumberFormat="1" applyFont="1" applyFill="1" applyBorder="1" applyProtection="1">
      <protection locked="0"/>
    </xf>
    <xf numFmtId="0" fontId="3" fillId="2" borderId="10" xfId="0" applyFont="1" applyFill="1" applyBorder="1" applyAlignment="1" applyProtection="1">
      <alignment horizontal="center"/>
    </xf>
    <xf numFmtId="166" fontId="3" fillId="6" borderId="8" xfId="2" applyNumberFormat="1" applyFont="1" applyFill="1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4" fillId="0" borderId="3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/>
    </xf>
    <xf numFmtId="0" fontId="4" fillId="0" borderId="9" xfId="0" applyFont="1" applyFill="1" applyBorder="1" applyAlignment="1" applyProtection="1">
      <alignment horizontal="center"/>
    </xf>
    <xf numFmtId="0" fontId="3" fillId="0" borderId="0" xfId="0" applyFont="1" applyFill="1" applyProtection="1"/>
    <xf numFmtId="40" fontId="4" fillId="0" borderId="9" xfId="0" applyNumberFormat="1" applyFont="1" applyFill="1" applyBorder="1" applyProtection="1"/>
    <xf numFmtId="0" fontId="4" fillId="0" borderId="3" xfId="0" applyFont="1" applyFill="1" applyBorder="1" applyProtection="1"/>
    <xf numFmtId="0" fontId="4" fillId="0" borderId="0" xfId="0" applyFont="1" applyFill="1" applyProtection="1"/>
    <xf numFmtId="40" fontId="10" fillId="0" borderId="9" xfId="3" applyNumberFormat="1" applyFont="1" applyFill="1" applyBorder="1" applyProtection="1">
      <protection locked="0"/>
    </xf>
    <xf numFmtId="40" fontId="4" fillId="0" borderId="9" xfId="3" applyNumberFormat="1" applyFont="1" applyFill="1" applyBorder="1" applyProtection="1">
      <protection locked="0"/>
    </xf>
    <xf numFmtId="0" fontId="4" fillId="0" borderId="4" xfId="0" applyFont="1" applyFill="1" applyBorder="1" applyProtection="1"/>
    <xf numFmtId="40" fontId="4" fillId="0" borderId="4" xfId="3" applyNumberFormat="1" applyFont="1" applyFill="1" applyBorder="1" applyProtection="1">
      <protection locked="0"/>
    </xf>
    <xf numFmtId="0" fontId="4" fillId="4" borderId="3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40" fontId="4" fillId="4" borderId="4" xfId="3" applyNumberFormat="1" applyFont="1" applyFill="1" applyBorder="1" applyAlignment="1">
      <alignment vertical="center"/>
    </xf>
    <xf numFmtId="44" fontId="4" fillId="2" borderId="0" xfId="4" applyFont="1" applyFill="1" applyProtection="1"/>
    <xf numFmtId="0" fontId="4" fillId="4" borderId="4" xfId="0" applyFont="1" applyFill="1" applyBorder="1" applyProtection="1"/>
    <xf numFmtId="0" fontId="4" fillId="4" borderId="3" xfId="0" applyFont="1" applyFill="1" applyBorder="1" applyProtection="1"/>
    <xf numFmtId="0" fontId="4" fillId="4" borderId="0" xfId="0" applyFont="1" applyFill="1" applyProtection="1"/>
    <xf numFmtId="164" fontId="7" fillId="4" borderId="9" xfId="1" applyNumberFormat="1" applyFont="1" applyFill="1" applyBorder="1" applyProtection="1">
      <protection locked="0"/>
    </xf>
    <xf numFmtId="0" fontId="4" fillId="4" borderId="3" xfId="0" applyFont="1" applyFill="1" applyBorder="1" applyAlignment="1" applyProtection="1">
      <alignment horizontal="left" vertical="center"/>
    </xf>
    <xf numFmtId="0" fontId="4" fillId="4" borderId="0" xfId="0" applyFont="1" applyFill="1" applyProtection="1">
      <protection locked="0"/>
    </xf>
    <xf numFmtId="0" fontId="3" fillId="4" borderId="0" xfId="0" applyFont="1" applyFill="1" applyProtection="1">
      <protection locked="0"/>
    </xf>
    <xf numFmtId="44" fontId="4" fillId="2" borderId="0" xfId="0" applyNumberFormat="1" applyFont="1" applyFill="1" applyProtection="1"/>
    <xf numFmtId="0" fontId="7" fillId="4" borderId="3" xfId="0" applyFont="1" applyFill="1" applyBorder="1" applyAlignment="1" applyProtection="1">
      <alignment horizontal="left"/>
    </xf>
    <xf numFmtId="0" fontId="7" fillId="4" borderId="9" xfId="0" applyFont="1" applyFill="1" applyBorder="1" applyAlignment="1" applyProtection="1">
      <alignment horizontal="center"/>
    </xf>
    <xf numFmtId="0" fontId="7" fillId="4" borderId="0" xfId="0" applyFont="1" applyFill="1" applyProtection="1"/>
    <xf numFmtId="40" fontId="7" fillId="4" borderId="9" xfId="3" applyNumberFormat="1" applyFont="1" applyFill="1" applyBorder="1" applyProtection="1">
      <protection locked="0"/>
    </xf>
    <xf numFmtId="40" fontId="7" fillId="4" borderId="9" xfId="0" applyNumberFormat="1" applyFont="1" applyFill="1" applyBorder="1" applyProtection="1"/>
    <xf numFmtId="0" fontId="7" fillId="4" borderId="0" xfId="0" applyFont="1" applyFill="1" applyProtection="1">
      <protection locked="0"/>
    </xf>
  </cellXfs>
  <cellStyles count="5">
    <cellStyle name="Moeda" xfId="4" builtinId="4"/>
    <cellStyle name="Normal" xfId="0" builtinId="0"/>
    <cellStyle name="Porcentagem" xfId="2" builtinId="5"/>
    <cellStyle name="Separador de milhares 2" xfId="3" xr:uid="{00000000-0005-0000-0000-000004000000}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C7E42-13AD-4A32-9745-B17E6E93A46F}">
  <dimension ref="A1:R195"/>
  <sheetViews>
    <sheetView tabSelected="1" topLeftCell="C1" zoomScaleNormal="100" workbookViewId="0">
      <selection activeCell="G4" sqref="G4"/>
    </sheetView>
  </sheetViews>
  <sheetFormatPr defaultRowHeight="14.25" x14ac:dyDescent="0.3"/>
  <cols>
    <col min="1" max="1" width="7.28515625" style="51" bestFit="1" customWidth="1"/>
    <col min="2" max="2" width="61.28515625" style="27" bestFit="1" customWidth="1"/>
    <col min="3" max="3" width="4.7109375" style="52" bestFit="1" customWidth="1"/>
    <col min="4" max="4" width="1.7109375" style="52" customWidth="1"/>
    <col min="5" max="5" width="12.42578125" style="52" bestFit="1" customWidth="1"/>
    <col min="6" max="16" width="12.140625" style="3" bestFit="1" customWidth="1"/>
    <col min="17" max="17" width="1.7109375" style="52" customWidth="1"/>
    <col min="18" max="18" width="13.28515625" style="3" bestFit="1" customWidth="1"/>
    <col min="19" max="19" width="8.85546875" style="3"/>
    <col min="20" max="20" width="17.28515625" style="3" bestFit="1" customWidth="1"/>
    <col min="21" max="21" width="13.42578125" style="3" bestFit="1" customWidth="1"/>
    <col min="22" max="22" width="11" style="3" bestFit="1" customWidth="1"/>
    <col min="23" max="23" width="12.28515625" style="3" bestFit="1" customWidth="1"/>
    <col min="24" max="246" width="8.85546875" style="3"/>
    <col min="247" max="247" width="5.85546875" style="3" bestFit="1" customWidth="1"/>
    <col min="248" max="248" width="8.85546875" style="3"/>
    <col min="249" max="249" width="53.85546875" style="3" customWidth="1"/>
    <col min="250" max="250" width="4.7109375" style="3" bestFit="1" customWidth="1"/>
    <col min="251" max="251" width="1.7109375" style="3" customWidth="1"/>
    <col min="252" max="252" width="11.42578125" style="3" customWidth="1"/>
    <col min="253" max="253" width="0.7109375" style="3" customWidth="1"/>
    <col min="254" max="254" width="11.28515625" style="3" customWidth="1"/>
    <col min="255" max="255" width="0.5703125" style="3" customWidth="1"/>
    <col min="256" max="256" width="11.42578125" style="3" customWidth="1"/>
    <col min="257" max="257" width="1" style="3" customWidth="1"/>
    <col min="258" max="258" width="11.5703125" style="3" customWidth="1"/>
    <col min="259" max="259" width="0.85546875" style="3" customWidth="1"/>
    <col min="260" max="260" width="11.42578125" style="3" customWidth="1"/>
    <col min="261" max="261" width="1" style="3" customWidth="1"/>
    <col min="262" max="262" width="11.5703125" style="3" customWidth="1"/>
    <col min="263" max="502" width="8.85546875" style="3"/>
    <col min="503" max="503" width="5.85546875" style="3" bestFit="1" customWidth="1"/>
    <col min="504" max="504" width="8.85546875" style="3"/>
    <col min="505" max="505" width="53.85546875" style="3" customWidth="1"/>
    <col min="506" max="506" width="4.7109375" style="3" bestFit="1" customWidth="1"/>
    <col min="507" max="507" width="1.7109375" style="3" customWidth="1"/>
    <col min="508" max="508" width="11.42578125" style="3" customWidth="1"/>
    <col min="509" max="509" width="0.7109375" style="3" customWidth="1"/>
    <col min="510" max="510" width="11.28515625" style="3" customWidth="1"/>
    <col min="511" max="511" width="0.5703125" style="3" customWidth="1"/>
    <col min="512" max="512" width="11.42578125" style="3" customWidth="1"/>
    <col min="513" max="513" width="1" style="3" customWidth="1"/>
    <col min="514" max="514" width="11.5703125" style="3" customWidth="1"/>
    <col min="515" max="515" width="0.85546875" style="3" customWidth="1"/>
    <col min="516" max="516" width="11.42578125" style="3" customWidth="1"/>
    <col min="517" max="517" width="1" style="3" customWidth="1"/>
    <col min="518" max="518" width="11.5703125" style="3" customWidth="1"/>
    <col min="519" max="758" width="8.85546875" style="3"/>
    <col min="759" max="759" width="5.85546875" style="3" bestFit="1" customWidth="1"/>
    <col min="760" max="760" width="8.85546875" style="3"/>
    <col min="761" max="761" width="53.85546875" style="3" customWidth="1"/>
    <col min="762" max="762" width="4.7109375" style="3" bestFit="1" customWidth="1"/>
    <col min="763" max="763" width="1.7109375" style="3" customWidth="1"/>
    <col min="764" max="764" width="11.42578125" style="3" customWidth="1"/>
    <col min="765" max="765" width="0.7109375" style="3" customWidth="1"/>
    <col min="766" max="766" width="11.28515625" style="3" customWidth="1"/>
    <col min="767" max="767" width="0.5703125" style="3" customWidth="1"/>
    <col min="768" max="768" width="11.42578125" style="3" customWidth="1"/>
    <col min="769" max="769" width="1" style="3" customWidth="1"/>
    <col min="770" max="770" width="11.5703125" style="3" customWidth="1"/>
    <col min="771" max="771" width="0.85546875" style="3" customWidth="1"/>
    <col min="772" max="772" width="11.42578125" style="3" customWidth="1"/>
    <col min="773" max="773" width="1" style="3" customWidth="1"/>
    <col min="774" max="774" width="11.5703125" style="3" customWidth="1"/>
    <col min="775" max="1014" width="8.85546875" style="3"/>
    <col min="1015" max="1015" width="5.85546875" style="3" bestFit="1" customWidth="1"/>
    <col min="1016" max="1016" width="8.85546875" style="3"/>
    <col min="1017" max="1017" width="53.85546875" style="3" customWidth="1"/>
    <col min="1018" max="1018" width="4.7109375" style="3" bestFit="1" customWidth="1"/>
    <col min="1019" max="1019" width="1.7109375" style="3" customWidth="1"/>
    <col min="1020" max="1020" width="11.42578125" style="3" customWidth="1"/>
    <col min="1021" max="1021" width="0.7109375" style="3" customWidth="1"/>
    <col min="1022" max="1022" width="11.28515625" style="3" customWidth="1"/>
    <col min="1023" max="1023" width="0.5703125" style="3" customWidth="1"/>
    <col min="1024" max="1024" width="11.42578125" style="3" customWidth="1"/>
    <col min="1025" max="1025" width="1" style="3" customWidth="1"/>
    <col min="1026" max="1026" width="11.5703125" style="3" customWidth="1"/>
    <col min="1027" max="1027" width="0.85546875" style="3" customWidth="1"/>
    <col min="1028" max="1028" width="11.42578125" style="3" customWidth="1"/>
    <col min="1029" max="1029" width="1" style="3" customWidth="1"/>
    <col min="1030" max="1030" width="11.5703125" style="3" customWidth="1"/>
    <col min="1031" max="1270" width="8.85546875" style="3"/>
    <col min="1271" max="1271" width="5.85546875" style="3" bestFit="1" customWidth="1"/>
    <col min="1272" max="1272" width="8.85546875" style="3"/>
    <col min="1273" max="1273" width="53.85546875" style="3" customWidth="1"/>
    <col min="1274" max="1274" width="4.7109375" style="3" bestFit="1" customWidth="1"/>
    <col min="1275" max="1275" width="1.7109375" style="3" customWidth="1"/>
    <col min="1276" max="1276" width="11.42578125" style="3" customWidth="1"/>
    <col min="1277" max="1277" width="0.7109375" style="3" customWidth="1"/>
    <col min="1278" max="1278" width="11.28515625" style="3" customWidth="1"/>
    <col min="1279" max="1279" width="0.5703125" style="3" customWidth="1"/>
    <col min="1280" max="1280" width="11.42578125" style="3" customWidth="1"/>
    <col min="1281" max="1281" width="1" style="3" customWidth="1"/>
    <col min="1282" max="1282" width="11.5703125" style="3" customWidth="1"/>
    <col min="1283" max="1283" width="0.85546875" style="3" customWidth="1"/>
    <col min="1284" max="1284" width="11.42578125" style="3" customWidth="1"/>
    <col min="1285" max="1285" width="1" style="3" customWidth="1"/>
    <col min="1286" max="1286" width="11.5703125" style="3" customWidth="1"/>
    <col min="1287" max="1526" width="8.85546875" style="3"/>
    <col min="1527" max="1527" width="5.85546875" style="3" bestFit="1" customWidth="1"/>
    <col min="1528" max="1528" width="8.85546875" style="3"/>
    <col min="1529" max="1529" width="53.85546875" style="3" customWidth="1"/>
    <col min="1530" max="1530" width="4.7109375" style="3" bestFit="1" customWidth="1"/>
    <col min="1531" max="1531" width="1.7109375" style="3" customWidth="1"/>
    <col min="1532" max="1532" width="11.42578125" style="3" customWidth="1"/>
    <col min="1533" max="1533" width="0.7109375" style="3" customWidth="1"/>
    <col min="1534" max="1534" width="11.28515625" style="3" customWidth="1"/>
    <col min="1535" max="1535" width="0.5703125" style="3" customWidth="1"/>
    <col min="1536" max="1536" width="11.42578125" style="3" customWidth="1"/>
    <col min="1537" max="1537" width="1" style="3" customWidth="1"/>
    <col min="1538" max="1538" width="11.5703125" style="3" customWidth="1"/>
    <col min="1539" max="1539" width="0.85546875" style="3" customWidth="1"/>
    <col min="1540" max="1540" width="11.42578125" style="3" customWidth="1"/>
    <col min="1541" max="1541" width="1" style="3" customWidth="1"/>
    <col min="1542" max="1542" width="11.5703125" style="3" customWidth="1"/>
    <col min="1543" max="1782" width="8.85546875" style="3"/>
    <col min="1783" max="1783" width="5.85546875" style="3" bestFit="1" customWidth="1"/>
    <col min="1784" max="1784" width="8.85546875" style="3"/>
    <col min="1785" max="1785" width="53.85546875" style="3" customWidth="1"/>
    <col min="1786" max="1786" width="4.7109375" style="3" bestFit="1" customWidth="1"/>
    <col min="1787" max="1787" width="1.7109375" style="3" customWidth="1"/>
    <col min="1788" max="1788" width="11.42578125" style="3" customWidth="1"/>
    <col min="1789" max="1789" width="0.7109375" style="3" customWidth="1"/>
    <col min="1790" max="1790" width="11.28515625" style="3" customWidth="1"/>
    <col min="1791" max="1791" width="0.5703125" style="3" customWidth="1"/>
    <col min="1792" max="1792" width="11.42578125" style="3" customWidth="1"/>
    <col min="1793" max="1793" width="1" style="3" customWidth="1"/>
    <col min="1794" max="1794" width="11.5703125" style="3" customWidth="1"/>
    <col min="1795" max="1795" width="0.85546875" style="3" customWidth="1"/>
    <col min="1796" max="1796" width="11.42578125" style="3" customWidth="1"/>
    <col min="1797" max="1797" width="1" style="3" customWidth="1"/>
    <col min="1798" max="1798" width="11.5703125" style="3" customWidth="1"/>
    <col min="1799" max="2038" width="8.85546875" style="3"/>
    <col min="2039" max="2039" width="5.85546875" style="3" bestFit="1" customWidth="1"/>
    <col min="2040" max="2040" width="8.85546875" style="3"/>
    <col min="2041" max="2041" width="53.85546875" style="3" customWidth="1"/>
    <col min="2042" max="2042" width="4.7109375" style="3" bestFit="1" customWidth="1"/>
    <col min="2043" max="2043" width="1.7109375" style="3" customWidth="1"/>
    <col min="2044" max="2044" width="11.42578125" style="3" customWidth="1"/>
    <col min="2045" max="2045" width="0.7109375" style="3" customWidth="1"/>
    <col min="2046" max="2046" width="11.28515625" style="3" customWidth="1"/>
    <col min="2047" max="2047" width="0.5703125" style="3" customWidth="1"/>
    <col min="2048" max="2048" width="11.42578125" style="3" customWidth="1"/>
    <col min="2049" max="2049" width="1" style="3" customWidth="1"/>
    <col min="2050" max="2050" width="11.5703125" style="3" customWidth="1"/>
    <col min="2051" max="2051" width="0.85546875" style="3" customWidth="1"/>
    <col min="2052" max="2052" width="11.42578125" style="3" customWidth="1"/>
    <col min="2053" max="2053" width="1" style="3" customWidth="1"/>
    <col min="2054" max="2054" width="11.5703125" style="3" customWidth="1"/>
    <col min="2055" max="2294" width="8.85546875" style="3"/>
    <col min="2295" max="2295" width="5.85546875" style="3" bestFit="1" customWidth="1"/>
    <col min="2296" max="2296" width="8.85546875" style="3"/>
    <col min="2297" max="2297" width="53.85546875" style="3" customWidth="1"/>
    <col min="2298" max="2298" width="4.7109375" style="3" bestFit="1" customWidth="1"/>
    <col min="2299" max="2299" width="1.7109375" style="3" customWidth="1"/>
    <col min="2300" max="2300" width="11.42578125" style="3" customWidth="1"/>
    <col min="2301" max="2301" width="0.7109375" style="3" customWidth="1"/>
    <col min="2302" max="2302" width="11.28515625" style="3" customWidth="1"/>
    <col min="2303" max="2303" width="0.5703125" style="3" customWidth="1"/>
    <col min="2304" max="2304" width="11.42578125" style="3" customWidth="1"/>
    <col min="2305" max="2305" width="1" style="3" customWidth="1"/>
    <col min="2306" max="2306" width="11.5703125" style="3" customWidth="1"/>
    <col min="2307" max="2307" width="0.85546875" style="3" customWidth="1"/>
    <col min="2308" max="2308" width="11.42578125" style="3" customWidth="1"/>
    <col min="2309" max="2309" width="1" style="3" customWidth="1"/>
    <col min="2310" max="2310" width="11.5703125" style="3" customWidth="1"/>
    <col min="2311" max="2550" width="8.85546875" style="3"/>
    <col min="2551" max="2551" width="5.85546875" style="3" bestFit="1" customWidth="1"/>
    <col min="2552" max="2552" width="8.85546875" style="3"/>
    <col min="2553" max="2553" width="53.85546875" style="3" customWidth="1"/>
    <col min="2554" max="2554" width="4.7109375" style="3" bestFit="1" customWidth="1"/>
    <col min="2555" max="2555" width="1.7109375" style="3" customWidth="1"/>
    <col min="2556" max="2556" width="11.42578125" style="3" customWidth="1"/>
    <col min="2557" max="2557" width="0.7109375" style="3" customWidth="1"/>
    <col min="2558" max="2558" width="11.28515625" style="3" customWidth="1"/>
    <col min="2559" max="2559" width="0.5703125" style="3" customWidth="1"/>
    <col min="2560" max="2560" width="11.42578125" style="3" customWidth="1"/>
    <col min="2561" max="2561" width="1" style="3" customWidth="1"/>
    <col min="2562" max="2562" width="11.5703125" style="3" customWidth="1"/>
    <col min="2563" max="2563" width="0.85546875" style="3" customWidth="1"/>
    <col min="2564" max="2564" width="11.42578125" style="3" customWidth="1"/>
    <col min="2565" max="2565" width="1" style="3" customWidth="1"/>
    <col min="2566" max="2566" width="11.5703125" style="3" customWidth="1"/>
    <col min="2567" max="2806" width="8.85546875" style="3"/>
    <col min="2807" max="2807" width="5.85546875" style="3" bestFit="1" customWidth="1"/>
    <col min="2808" max="2808" width="8.85546875" style="3"/>
    <col min="2809" max="2809" width="53.85546875" style="3" customWidth="1"/>
    <col min="2810" max="2810" width="4.7109375" style="3" bestFit="1" customWidth="1"/>
    <col min="2811" max="2811" width="1.7109375" style="3" customWidth="1"/>
    <col min="2812" max="2812" width="11.42578125" style="3" customWidth="1"/>
    <col min="2813" max="2813" width="0.7109375" style="3" customWidth="1"/>
    <col min="2814" max="2814" width="11.28515625" style="3" customWidth="1"/>
    <col min="2815" max="2815" width="0.5703125" style="3" customWidth="1"/>
    <col min="2816" max="2816" width="11.42578125" style="3" customWidth="1"/>
    <col min="2817" max="2817" width="1" style="3" customWidth="1"/>
    <col min="2818" max="2818" width="11.5703125" style="3" customWidth="1"/>
    <col min="2819" max="2819" width="0.85546875" style="3" customWidth="1"/>
    <col min="2820" max="2820" width="11.42578125" style="3" customWidth="1"/>
    <col min="2821" max="2821" width="1" style="3" customWidth="1"/>
    <col min="2822" max="2822" width="11.5703125" style="3" customWidth="1"/>
    <col min="2823" max="3062" width="8.85546875" style="3"/>
    <col min="3063" max="3063" width="5.85546875" style="3" bestFit="1" customWidth="1"/>
    <col min="3064" max="3064" width="8.85546875" style="3"/>
    <col min="3065" max="3065" width="53.85546875" style="3" customWidth="1"/>
    <col min="3066" max="3066" width="4.7109375" style="3" bestFit="1" customWidth="1"/>
    <col min="3067" max="3067" width="1.7109375" style="3" customWidth="1"/>
    <col min="3068" max="3068" width="11.42578125" style="3" customWidth="1"/>
    <col min="3069" max="3069" width="0.7109375" style="3" customWidth="1"/>
    <col min="3070" max="3070" width="11.28515625" style="3" customWidth="1"/>
    <col min="3071" max="3071" width="0.5703125" style="3" customWidth="1"/>
    <col min="3072" max="3072" width="11.42578125" style="3" customWidth="1"/>
    <col min="3073" max="3073" width="1" style="3" customWidth="1"/>
    <col min="3074" max="3074" width="11.5703125" style="3" customWidth="1"/>
    <col min="3075" max="3075" width="0.85546875" style="3" customWidth="1"/>
    <col min="3076" max="3076" width="11.42578125" style="3" customWidth="1"/>
    <col min="3077" max="3077" width="1" style="3" customWidth="1"/>
    <col min="3078" max="3078" width="11.5703125" style="3" customWidth="1"/>
    <col min="3079" max="3318" width="8.85546875" style="3"/>
    <col min="3319" max="3319" width="5.85546875" style="3" bestFit="1" customWidth="1"/>
    <col min="3320" max="3320" width="8.85546875" style="3"/>
    <col min="3321" max="3321" width="53.85546875" style="3" customWidth="1"/>
    <col min="3322" max="3322" width="4.7109375" style="3" bestFit="1" customWidth="1"/>
    <col min="3323" max="3323" width="1.7109375" style="3" customWidth="1"/>
    <col min="3324" max="3324" width="11.42578125" style="3" customWidth="1"/>
    <col min="3325" max="3325" width="0.7109375" style="3" customWidth="1"/>
    <col min="3326" max="3326" width="11.28515625" style="3" customWidth="1"/>
    <col min="3327" max="3327" width="0.5703125" style="3" customWidth="1"/>
    <col min="3328" max="3328" width="11.42578125" style="3" customWidth="1"/>
    <col min="3329" max="3329" width="1" style="3" customWidth="1"/>
    <col min="3330" max="3330" width="11.5703125" style="3" customWidth="1"/>
    <col min="3331" max="3331" width="0.85546875" style="3" customWidth="1"/>
    <col min="3332" max="3332" width="11.42578125" style="3" customWidth="1"/>
    <col min="3333" max="3333" width="1" style="3" customWidth="1"/>
    <col min="3334" max="3334" width="11.5703125" style="3" customWidth="1"/>
    <col min="3335" max="3574" width="8.85546875" style="3"/>
    <col min="3575" max="3575" width="5.85546875" style="3" bestFit="1" customWidth="1"/>
    <col min="3576" max="3576" width="8.85546875" style="3"/>
    <col min="3577" max="3577" width="53.85546875" style="3" customWidth="1"/>
    <col min="3578" max="3578" width="4.7109375" style="3" bestFit="1" customWidth="1"/>
    <col min="3579" max="3579" width="1.7109375" style="3" customWidth="1"/>
    <col min="3580" max="3580" width="11.42578125" style="3" customWidth="1"/>
    <col min="3581" max="3581" width="0.7109375" style="3" customWidth="1"/>
    <col min="3582" max="3582" width="11.28515625" style="3" customWidth="1"/>
    <col min="3583" max="3583" width="0.5703125" style="3" customWidth="1"/>
    <col min="3584" max="3584" width="11.42578125" style="3" customWidth="1"/>
    <col min="3585" max="3585" width="1" style="3" customWidth="1"/>
    <col min="3586" max="3586" width="11.5703125" style="3" customWidth="1"/>
    <col min="3587" max="3587" width="0.85546875" style="3" customWidth="1"/>
    <col min="3588" max="3588" width="11.42578125" style="3" customWidth="1"/>
    <col min="3589" max="3589" width="1" style="3" customWidth="1"/>
    <col min="3590" max="3590" width="11.5703125" style="3" customWidth="1"/>
    <col min="3591" max="3830" width="8.85546875" style="3"/>
    <col min="3831" max="3831" width="5.85546875" style="3" bestFit="1" customWidth="1"/>
    <col min="3832" max="3832" width="8.85546875" style="3"/>
    <col min="3833" max="3833" width="53.85546875" style="3" customWidth="1"/>
    <col min="3834" max="3834" width="4.7109375" style="3" bestFit="1" customWidth="1"/>
    <col min="3835" max="3835" width="1.7109375" style="3" customWidth="1"/>
    <col min="3836" max="3836" width="11.42578125" style="3" customWidth="1"/>
    <col min="3837" max="3837" width="0.7109375" style="3" customWidth="1"/>
    <col min="3838" max="3838" width="11.28515625" style="3" customWidth="1"/>
    <col min="3839" max="3839" width="0.5703125" style="3" customWidth="1"/>
    <col min="3840" max="3840" width="11.42578125" style="3" customWidth="1"/>
    <col min="3841" max="3841" width="1" style="3" customWidth="1"/>
    <col min="3842" max="3842" width="11.5703125" style="3" customWidth="1"/>
    <col min="3843" max="3843" width="0.85546875" style="3" customWidth="1"/>
    <col min="3844" max="3844" width="11.42578125" style="3" customWidth="1"/>
    <col min="3845" max="3845" width="1" style="3" customWidth="1"/>
    <col min="3846" max="3846" width="11.5703125" style="3" customWidth="1"/>
    <col min="3847" max="4086" width="8.85546875" style="3"/>
    <col min="4087" max="4087" width="5.85546875" style="3" bestFit="1" customWidth="1"/>
    <col min="4088" max="4088" width="8.85546875" style="3"/>
    <col min="4089" max="4089" width="53.85546875" style="3" customWidth="1"/>
    <col min="4090" max="4090" width="4.7109375" style="3" bestFit="1" customWidth="1"/>
    <col min="4091" max="4091" width="1.7109375" style="3" customWidth="1"/>
    <col min="4092" max="4092" width="11.42578125" style="3" customWidth="1"/>
    <col min="4093" max="4093" width="0.7109375" style="3" customWidth="1"/>
    <col min="4094" max="4094" width="11.28515625" style="3" customWidth="1"/>
    <col min="4095" max="4095" width="0.5703125" style="3" customWidth="1"/>
    <col min="4096" max="4096" width="11.42578125" style="3" customWidth="1"/>
    <col min="4097" max="4097" width="1" style="3" customWidth="1"/>
    <col min="4098" max="4098" width="11.5703125" style="3" customWidth="1"/>
    <col min="4099" max="4099" width="0.85546875" style="3" customWidth="1"/>
    <col min="4100" max="4100" width="11.42578125" style="3" customWidth="1"/>
    <col min="4101" max="4101" width="1" style="3" customWidth="1"/>
    <col min="4102" max="4102" width="11.5703125" style="3" customWidth="1"/>
    <col min="4103" max="4342" width="8.85546875" style="3"/>
    <col min="4343" max="4343" width="5.85546875" style="3" bestFit="1" customWidth="1"/>
    <col min="4344" max="4344" width="8.85546875" style="3"/>
    <col min="4345" max="4345" width="53.85546875" style="3" customWidth="1"/>
    <col min="4346" max="4346" width="4.7109375" style="3" bestFit="1" customWidth="1"/>
    <col min="4347" max="4347" width="1.7109375" style="3" customWidth="1"/>
    <col min="4348" max="4348" width="11.42578125" style="3" customWidth="1"/>
    <col min="4349" max="4349" width="0.7109375" style="3" customWidth="1"/>
    <col min="4350" max="4350" width="11.28515625" style="3" customWidth="1"/>
    <col min="4351" max="4351" width="0.5703125" style="3" customWidth="1"/>
    <col min="4352" max="4352" width="11.42578125" style="3" customWidth="1"/>
    <col min="4353" max="4353" width="1" style="3" customWidth="1"/>
    <col min="4354" max="4354" width="11.5703125" style="3" customWidth="1"/>
    <col min="4355" max="4355" width="0.85546875" style="3" customWidth="1"/>
    <col min="4356" max="4356" width="11.42578125" style="3" customWidth="1"/>
    <col min="4357" max="4357" width="1" style="3" customWidth="1"/>
    <col min="4358" max="4358" width="11.5703125" style="3" customWidth="1"/>
    <col min="4359" max="4598" width="8.85546875" style="3"/>
    <col min="4599" max="4599" width="5.85546875" style="3" bestFit="1" customWidth="1"/>
    <col min="4600" max="4600" width="8.85546875" style="3"/>
    <col min="4601" max="4601" width="53.85546875" style="3" customWidth="1"/>
    <col min="4602" max="4602" width="4.7109375" style="3" bestFit="1" customWidth="1"/>
    <col min="4603" max="4603" width="1.7109375" style="3" customWidth="1"/>
    <col min="4604" max="4604" width="11.42578125" style="3" customWidth="1"/>
    <col min="4605" max="4605" width="0.7109375" style="3" customWidth="1"/>
    <col min="4606" max="4606" width="11.28515625" style="3" customWidth="1"/>
    <col min="4607" max="4607" width="0.5703125" style="3" customWidth="1"/>
    <col min="4608" max="4608" width="11.42578125" style="3" customWidth="1"/>
    <col min="4609" max="4609" width="1" style="3" customWidth="1"/>
    <col min="4610" max="4610" width="11.5703125" style="3" customWidth="1"/>
    <col min="4611" max="4611" width="0.85546875" style="3" customWidth="1"/>
    <col min="4612" max="4612" width="11.42578125" style="3" customWidth="1"/>
    <col min="4613" max="4613" width="1" style="3" customWidth="1"/>
    <col min="4614" max="4614" width="11.5703125" style="3" customWidth="1"/>
    <col min="4615" max="4854" width="8.85546875" style="3"/>
    <col min="4855" max="4855" width="5.85546875" style="3" bestFit="1" customWidth="1"/>
    <col min="4856" max="4856" width="8.85546875" style="3"/>
    <col min="4857" max="4857" width="53.85546875" style="3" customWidth="1"/>
    <col min="4858" max="4858" width="4.7109375" style="3" bestFit="1" customWidth="1"/>
    <col min="4859" max="4859" width="1.7109375" style="3" customWidth="1"/>
    <col min="4860" max="4860" width="11.42578125" style="3" customWidth="1"/>
    <col min="4861" max="4861" width="0.7109375" style="3" customWidth="1"/>
    <col min="4862" max="4862" width="11.28515625" style="3" customWidth="1"/>
    <col min="4863" max="4863" width="0.5703125" style="3" customWidth="1"/>
    <col min="4864" max="4864" width="11.42578125" style="3" customWidth="1"/>
    <col min="4865" max="4865" width="1" style="3" customWidth="1"/>
    <col min="4866" max="4866" width="11.5703125" style="3" customWidth="1"/>
    <col min="4867" max="4867" width="0.85546875" style="3" customWidth="1"/>
    <col min="4868" max="4868" width="11.42578125" style="3" customWidth="1"/>
    <col min="4869" max="4869" width="1" style="3" customWidth="1"/>
    <col min="4870" max="4870" width="11.5703125" style="3" customWidth="1"/>
    <col min="4871" max="5110" width="8.85546875" style="3"/>
    <col min="5111" max="5111" width="5.85546875" style="3" bestFit="1" customWidth="1"/>
    <col min="5112" max="5112" width="8.85546875" style="3"/>
    <col min="5113" max="5113" width="53.85546875" style="3" customWidth="1"/>
    <col min="5114" max="5114" width="4.7109375" style="3" bestFit="1" customWidth="1"/>
    <col min="5115" max="5115" width="1.7109375" style="3" customWidth="1"/>
    <col min="5116" max="5116" width="11.42578125" style="3" customWidth="1"/>
    <col min="5117" max="5117" width="0.7109375" style="3" customWidth="1"/>
    <col min="5118" max="5118" width="11.28515625" style="3" customWidth="1"/>
    <col min="5119" max="5119" width="0.5703125" style="3" customWidth="1"/>
    <col min="5120" max="5120" width="11.42578125" style="3" customWidth="1"/>
    <col min="5121" max="5121" width="1" style="3" customWidth="1"/>
    <col min="5122" max="5122" width="11.5703125" style="3" customWidth="1"/>
    <col min="5123" max="5123" width="0.85546875" style="3" customWidth="1"/>
    <col min="5124" max="5124" width="11.42578125" style="3" customWidth="1"/>
    <col min="5125" max="5125" width="1" style="3" customWidth="1"/>
    <col min="5126" max="5126" width="11.5703125" style="3" customWidth="1"/>
    <col min="5127" max="5366" width="8.85546875" style="3"/>
    <col min="5367" max="5367" width="5.85546875" style="3" bestFit="1" customWidth="1"/>
    <col min="5368" max="5368" width="8.85546875" style="3"/>
    <col min="5369" max="5369" width="53.85546875" style="3" customWidth="1"/>
    <col min="5370" max="5370" width="4.7109375" style="3" bestFit="1" customWidth="1"/>
    <col min="5371" max="5371" width="1.7109375" style="3" customWidth="1"/>
    <col min="5372" max="5372" width="11.42578125" style="3" customWidth="1"/>
    <col min="5373" max="5373" width="0.7109375" style="3" customWidth="1"/>
    <col min="5374" max="5374" width="11.28515625" style="3" customWidth="1"/>
    <col min="5375" max="5375" width="0.5703125" style="3" customWidth="1"/>
    <col min="5376" max="5376" width="11.42578125" style="3" customWidth="1"/>
    <col min="5377" max="5377" width="1" style="3" customWidth="1"/>
    <col min="5378" max="5378" width="11.5703125" style="3" customWidth="1"/>
    <col min="5379" max="5379" width="0.85546875" style="3" customWidth="1"/>
    <col min="5380" max="5380" width="11.42578125" style="3" customWidth="1"/>
    <col min="5381" max="5381" width="1" style="3" customWidth="1"/>
    <col min="5382" max="5382" width="11.5703125" style="3" customWidth="1"/>
    <col min="5383" max="5622" width="8.85546875" style="3"/>
    <col min="5623" max="5623" width="5.85546875" style="3" bestFit="1" customWidth="1"/>
    <col min="5624" max="5624" width="8.85546875" style="3"/>
    <col min="5625" max="5625" width="53.85546875" style="3" customWidth="1"/>
    <col min="5626" max="5626" width="4.7109375" style="3" bestFit="1" customWidth="1"/>
    <col min="5627" max="5627" width="1.7109375" style="3" customWidth="1"/>
    <col min="5628" max="5628" width="11.42578125" style="3" customWidth="1"/>
    <col min="5629" max="5629" width="0.7109375" style="3" customWidth="1"/>
    <col min="5630" max="5630" width="11.28515625" style="3" customWidth="1"/>
    <col min="5631" max="5631" width="0.5703125" style="3" customWidth="1"/>
    <col min="5632" max="5632" width="11.42578125" style="3" customWidth="1"/>
    <col min="5633" max="5633" width="1" style="3" customWidth="1"/>
    <col min="5634" max="5634" width="11.5703125" style="3" customWidth="1"/>
    <col min="5635" max="5635" width="0.85546875" style="3" customWidth="1"/>
    <col min="5636" max="5636" width="11.42578125" style="3" customWidth="1"/>
    <col min="5637" max="5637" width="1" style="3" customWidth="1"/>
    <col min="5638" max="5638" width="11.5703125" style="3" customWidth="1"/>
    <col min="5639" max="5878" width="8.85546875" style="3"/>
    <col min="5879" max="5879" width="5.85546875" style="3" bestFit="1" customWidth="1"/>
    <col min="5880" max="5880" width="8.85546875" style="3"/>
    <col min="5881" max="5881" width="53.85546875" style="3" customWidth="1"/>
    <col min="5882" max="5882" width="4.7109375" style="3" bestFit="1" customWidth="1"/>
    <col min="5883" max="5883" width="1.7109375" style="3" customWidth="1"/>
    <col min="5884" max="5884" width="11.42578125" style="3" customWidth="1"/>
    <col min="5885" max="5885" width="0.7109375" style="3" customWidth="1"/>
    <col min="5886" max="5886" width="11.28515625" style="3" customWidth="1"/>
    <col min="5887" max="5887" width="0.5703125" style="3" customWidth="1"/>
    <col min="5888" max="5888" width="11.42578125" style="3" customWidth="1"/>
    <col min="5889" max="5889" width="1" style="3" customWidth="1"/>
    <col min="5890" max="5890" width="11.5703125" style="3" customWidth="1"/>
    <col min="5891" max="5891" width="0.85546875" style="3" customWidth="1"/>
    <col min="5892" max="5892" width="11.42578125" style="3" customWidth="1"/>
    <col min="5893" max="5893" width="1" style="3" customWidth="1"/>
    <col min="5894" max="5894" width="11.5703125" style="3" customWidth="1"/>
    <col min="5895" max="6134" width="8.85546875" style="3"/>
    <col min="6135" max="6135" width="5.85546875" style="3" bestFit="1" customWidth="1"/>
    <col min="6136" max="6136" width="8.85546875" style="3"/>
    <col min="6137" max="6137" width="53.85546875" style="3" customWidth="1"/>
    <col min="6138" max="6138" width="4.7109375" style="3" bestFit="1" customWidth="1"/>
    <col min="6139" max="6139" width="1.7109375" style="3" customWidth="1"/>
    <col min="6140" max="6140" width="11.42578125" style="3" customWidth="1"/>
    <col min="6141" max="6141" width="0.7109375" style="3" customWidth="1"/>
    <col min="6142" max="6142" width="11.28515625" style="3" customWidth="1"/>
    <col min="6143" max="6143" width="0.5703125" style="3" customWidth="1"/>
    <col min="6144" max="6144" width="11.42578125" style="3" customWidth="1"/>
    <col min="6145" max="6145" width="1" style="3" customWidth="1"/>
    <col min="6146" max="6146" width="11.5703125" style="3" customWidth="1"/>
    <col min="6147" max="6147" width="0.85546875" style="3" customWidth="1"/>
    <col min="6148" max="6148" width="11.42578125" style="3" customWidth="1"/>
    <col min="6149" max="6149" width="1" style="3" customWidth="1"/>
    <col min="6150" max="6150" width="11.5703125" style="3" customWidth="1"/>
    <col min="6151" max="6390" width="8.85546875" style="3"/>
    <col min="6391" max="6391" width="5.85546875" style="3" bestFit="1" customWidth="1"/>
    <col min="6392" max="6392" width="8.85546875" style="3"/>
    <col min="6393" max="6393" width="53.85546875" style="3" customWidth="1"/>
    <col min="6394" max="6394" width="4.7109375" style="3" bestFit="1" customWidth="1"/>
    <col min="6395" max="6395" width="1.7109375" style="3" customWidth="1"/>
    <col min="6396" max="6396" width="11.42578125" style="3" customWidth="1"/>
    <col min="6397" max="6397" width="0.7109375" style="3" customWidth="1"/>
    <col min="6398" max="6398" width="11.28515625" style="3" customWidth="1"/>
    <col min="6399" max="6399" width="0.5703125" style="3" customWidth="1"/>
    <col min="6400" max="6400" width="11.42578125" style="3" customWidth="1"/>
    <col min="6401" max="6401" width="1" style="3" customWidth="1"/>
    <col min="6402" max="6402" width="11.5703125" style="3" customWidth="1"/>
    <col min="6403" max="6403" width="0.85546875" style="3" customWidth="1"/>
    <col min="6404" max="6404" width="11.42578125" style="3" customWidth="1"/>
    <col min="6405" max="6405" width="1" style="3" customWidth="1"/>
    <col min="6406" max="6406" width="11.5703125" style="3" customWidth="1"/>
    <col min="6407" max="6646" width="8.85546875" style="3"/>
    <col min="6647" max="6647" width="5.85546875" style="3" bestFit="1" customWidth="1"/>
    <col min="6648" max="6648" width="8.85546875" style="3"/>
    <col min="6649" max="6649" width="53.85546875" style="3" customWidth="1"/>
    <col min="6650" max="6650" width="4.7109375" style="3" bestFit="1" customWidth="1"/>
    <col min="6651" max="6651" width="1.7109375" style="3" customWidth="1"/>
    <col min="6652" max="6652" width="11.42578125" style="3" customWidth="1"/>
    <col min="6653" max="6653" width="0.7109375" style="3" customWidth="1"/>
    <col min="6654" max="6654" width="11.28515625" style="3" customWidth="1"/>
    <col min="6655" max="6655" width="0.5703125" style="3" customWidth="1"/>
    <col min="6656" max="6656" width="11.42578125" style="3" customWidth="1"/>
    <col min="6657" max="6657" width="1" style="3" customWidth="1"/>
    <col min="6658" max="6658" width="11.5703125" style="3" customWidth="1"/>
    <col min="6659" max="6659" width="0.85546875" style="3" customWidth="1"/>
    <col min="6660" max="6660" width="11.42578125" style="3" customWidth="1"/>
    <col min="6661" max="6661" width="1" style="3" customWidth="1"/>
    <col min="6662" max="6662" width="11.5703125" style="3" customWidth="1"/>
    <col min="6663" max="6902" width="8.85546875" style="3"/>
    <col min="6903" max="6903" width="5.85546875" style="3" bestFit="1" customWidth="1"/>
    <col min="6904" max="6904" width="8.85546875" style="3"/>
    <col min="6905" max="6905" width="53.85546875" style="3" customWidth="1"/>
    <col min="6906" max="6906" width="4.7109375" style="3" bestFit="1" customWidth="1"/>
    <col min="6907" max="6907" width="1.7109375" style="3" customWidth="1"/>
    <col min="6908" max="6908" width="11.42578125" style="3" customWidth="1"/>
    <col min="6909" max="6909" width="0.7109375" style="3" customWidth="1"/>
    <col min="6910" max="6910" width="11.28515625" style="3" customWidth="1"/>
    <col min="6911" max="6911" width="0.5703125" style="3" customWidth="1"/>
    <col min="6912" max="6912" width="11.42578125" style="3" customWidth="1"/>
    <col min="6913" max="6913" width="1" style="3" customWidth="1"/>
    <col min="6914" max="6914" width="11.5703125" style="3" customWidth="1"/>
    <col min="6915" max="6915" width="0.85546875" style="3" customWidth="1"/>
    <col min="6916" max="6916" width="11.42578125" style="3" customWidth="1"/>
    <col min="6917" max="6917" width="1" style="3" customWidth="1"/>
    <col min="6918" max="6918" width="11.5703125" style="3" customWidth="1"/>
    <col min="6919" max="7158" width="8.85546875" style="3"/>
    <col min="7159" max="7159" width="5.85546875" style="3" bestFit="1" customWidth="1"/>
    <col min="7160" max="7160" width="8.85546875" style="3"/>
    <col min="7161" max="7161" width="53.85546875" style="3" customWidth="1"/>
    <col min="7162" max="7162" width="4.7109375" style="3" bestFit="1" customWidth="1"/>
    <col min="7163" max="7163" width="1.7109375" style="3" customWidth="1"/>
    <col min="7164" max="7164" width="11.42578125" style="3" customWidth="1"/>
    <col min="7165" max="7165" width="0.7109375" style="3" customWidth="1"/>
    <col min="7166" max="7166" width="11.28515625" style="3" customWidth="1"/>
    <col min="7167" max="7167" width="0.5703125" style="3" customWidth="1"/>
    <col min="7168" max="7168" width="11.42578125" style="3" customWidth="1"/>
    <col min="7169" max="7169" width="1" style="3" customWidth="1"/>
    <col min="7170" max="7170" width="11.5703125" style="3" customWidth="1"/>
    <col min="7171" max="7171" width="0.85546875" style="3" customWidth="1"/>
    <col min="7172" max="7172" width="11.42578125" style="3" customWidth="1"/>
    <col min="7173" max="7173" width="1" style="3" customWidth="1"/>
    <col min="7174" max="7174" width="11.5703125" style="3" customWidth="1"/>
    <col min="7175" max="7414" width="8.85546875" style="3"/>
    <col min="7415" max="7415" width="5.85546875" style="3" bestFit="1" customWidth="1"/>
    <col min="7416" max="7416" width="8.85546875" style="3"/>
    <col min="7417" max="7417" width="53.85546875" style="3" customWidth="1"/>
    <col min="7418" max="7418" width="4.7109375" style="3" bestFit="1" customWidth="1"/>
    <col min="7419" max="7419" width="1.7109375" style="3" customWidth="1"/>
    <col min="7420" max="7420" width="11.42578125" style="3" customWidth="1"/>
    <col min="7421" max="7421" width="0.7109375" style="3" customWidth="1"/>
    <col min="7422" max="7422" width="11.28515625" style="3" customWidth="1"/>
    <col min="7423" max="7423" width="0.5703125" style="3" customWidth="1"/>
    <col min="7424" max="7424" width="11.42578125" style="3" customWidth="1"/>
    <col min="7425" max="7425" width="1" style="3" customWidth="1"/>
    <col min="7426" max="7426" width="11.5703125" style="3" customWidth="1"/>
    <col min="7427" max="7427" width="0.85546875" style="3" customWidth="1"/>
    <col min="7428" max="7428" width="11.42578125" style="3" customWidth="1"/>
    <col min="7429" max="7429" width="1" style="3" customWidth="1"/>
    <col min="7430" max="7430" width="11.5703125" style="3" customWidth="1"/>
    <col min="7431" max="7670" width="8.85546875" style="3"/>
    <col min="7671" max="7671" width="5.85546875" style="3" bestFit="1" customWidth="1"/>
    <col min="7672" max="7672" width="8.85546875" style="3"/>
    <col min="7673" max="7673" width="53.85546875" style="3" customWidth="1"/>
    <col min="7674" max="7674" width="4.7109375" style="3" bestFit="1" customWidth="1"/>
    <col min="7675" max="7675" width="1.7109375" style="3" customWidth="1"/>
    <col min="7676" max="7676" width="11.42578125" style="3" customWidth="1"/>
    <col min="7677" max="7677" width="0.7109375" style="3" customWidth="1"/>
    <col min="7678" max="7678" width="11.28515625" style="3" customWidth="1"/>
    <col min="7679" max="7679" width="0.5703125" style="3" customWidth="1"/>
    <col min="7680" max="7680" width="11.42578125" style="3" customWidth="1"/>
    <col min="7681" max="7681" width="1" style="3" customWidth="1"/>
    <col min="7682" max="7682" width="11.5703125" style="3" customWidth="1"/>
    <col min="7683" max="7683" width="0.85546875" style="3" customWidth="1"/>
    <col min="7684" max="7684" width="11.42578125" style="3" customWidth="1"/>
    <col min="7685" max="7685" width="1" style="3" customWidth="1"/>
    <col min="7686" max="7686" width="11.5703125" style="3" customWidth="1"/>
    <col min="7687" max="7926" width="8.85546875" style="3"/>
    <col min="7927" max="7927" width="5.85546875" style="3" bestFit="1" customWidth="1"/>
    <col min="7928" max="7928" width="8.85546875" style="3"/>
    <col min="7929" max="7929" width="53.85546875" style="3" customWidth="1"/>
    <col min="7930" max="7930" width="4.7109375" style="3" bestFit="1" customWidth="1"/>
    <col min="7931" max="7931" width="1.7109375" style="3" customWidth="1"/>
    <col min="7932" max="7932" width="11.42578125" style="3" customWidth="1"/>
    <col min="7933" max="7933" width="0.7109375" style="3" customWidth="1"/>
    <col min="7934" max="7934" width="11.28515625" style="3" customWidth="1"/>
    <col min="7935" max="7935" width="0.5703125" style="3" customWidth="1"/>
    <col min="7936" max="7936" width="11.42578125" style="3" customWidth="1"/>
    <col min="7937" max="7937" width="1" style="3" customWidth="1"/>
    <col min="7938" max="7938" width="11.5703125" style="3" customWidth="1"/>
    <col min="7939" max="7939" width="0.85546875" style="3" customWidth="1"/>
    <col min="7940" max="7940" width="11.42578125" style="3" customWidth="1"/>
    <col min="7941" max="7941" width="1" style="3" customWidth="1"/>
    <col min="7942" max="7942" width="11.5703125" style="3" customWidth="1"/>
    <col min="7943" max="8182" width="8.85546875" style="3"/>
    <col min="8183" max="8183" width="5.85546875" style="3" bestFit="1" customWidth="1"/>
    <col min="8184" max="8184" width="8.85546875" style="3"/>
    <col min="8185" max="8185" width="53.85546875" style="3" customWidth="1"/>
    <col min="8186" max="8186" width="4.7109375" style="3" bestFit="1" customWidth="1"/>
    <col min="8187" max="8187" width="1.7109375" style="3" customWidth="1"/>
    <col min="8188" max="8188" width="11.42578125" style="3" customWidth="1"/>
    <col min="8189" max="8189" width="0.7109375" style="3" customWidth="1"/>
    <col min="8190" max="8190" width="11.28515625" style="3" customWidth="1"/>
    <col min="8191" max="8191" width="0.5703125" style="3" customWidth="1"/>
    <col min="8192" max="8192" width="11.42578125" style="3" customWidth="1"/>
    <col min="8193" max="8193" width="1" style="3" customWidth="1"/>
    <col min="8194" max="8194" width="11.5703125" style="3" customWidth="1"/>
    <col min="8195" max="8195" width="0.85546875" style="3" customWidth="1"/>
    <col min="8196" max="8196" width="11.42578125" style="3" customWidth="1"/>
    <col min="8197" max="8197" width="1" style="3" customWidth="1"/>
    <col min="8198" max="8198" width="11.5703125" style="3" customWidth="1"/>
    <col min="8199" max="8438" width="8.85546875" style="3"/>
    <col min="8439" max="8439" width="5.85546875" style="3" bestFit="1" customWidth="1"/>
    <col min="8440" max="8440" width="8.85546875" style="3"/>
    <col min="8441" max="8441" width="53.85546875" style="3" customWidth="1"/>
    <col min="8442" max="8442" width="4.7109375" style="3" bestFit="1" customWidth="1"/>
    <col min="8443" max="8443" width="1.7109375" style="3" customWidth="1"/>
    <col min="8444" max="8444" width="11.42578125" style="3" customWidth="1"/>
    <col min="8445" max="8445" width="0.7109375" style="3" customWidth="1"/>
    <col min="8446" max="8446" width="11.28515625" style="3" customWidth="1"/>
    <col min="8447" max="8447" width="0.5703125" style="3" customWidth="1"/>
    <col min="8448" max="8448" width="11.42578125" style="3" customWidth="1"/>
    <col min="8449" max="8449" width="1" style="3" customWidth="1"/>
    <col min="8450" max="8450" width="11.5703125" style="3" customWidth="1"/>
    <col min="8451" max="8451" width="0.85546875" style="3" customWidth="1"/>
    <col min="8452" max="8452" width="11.42578125" style="3" customWidth="1"/>
    <col min="8453" max="8453" width="1" style="3" customWidth="1"/>
    <col min="8454" max="8454" width="11.5703125" style="3" customWidth="1"/>
    <col min="8455" max="8694" width="8.85546875" style="3"/>
    <col min="8695" max="8695" width="5.85546875" style="3" bestFit="1" customWidth="1"/>
    <col min="8696" max="8696" width="8.85546875" style="3"/>
    <col min="8697" max="8697" width="53.85546875" style="3" customWidth="1"/>
    <col min="8698" max="8698" width="4.7109375" style="3" bestFit="1" customWidth="1"/>
    <col min="8699" max="8699" width="1.7109375" style="3" customWidth="1"/>
    <col min="8700" max="8700" width="11.42578125" style="3" customWidth="1"/>
    <col min="8701" max="8701" width="0.7109375" style="3" customWidth="1"/>
    <col min="8702" max="8702" width="11.28515625" style="3" customWidth="1"/>
    <col min="8703" max="8703" width="0.5703125" style="3" customWidth="1"/>
    <col min="8704" max="8704" width="11.42578125" style="3" customWidth="1"/>
    <col min="8705" max="8705" width="1" style="3" customWidth="1"/>
    <col min="8706" max="8706" width="11.5703125" style="3" customWidth="1"/>
    <col min="8707" max="8707" width="0.85546875" style="3" customWidth="1"/>
    <col min="8708" max="8708" width="11.42578125" style="3" customWidth="1"/>
    <col min="8709" max="8709" width="1" style="3" customWidth="1"/>
    <col min="8710" max="8710" width="11.5703125" style="3" customWidth="1"/>
    <col min="8711" max="8950" width="8.85546875" style="3"/>
    <col min="8951" max="8951" width="5.85546875" style="3" bestFit="1" customWidth="1"/>
    <col min="8952" max="8952" width="8.85546875" style="3"/>
    <col min="8953" max="8953" width="53.85546875" style="3" customWidth="1"/>
    <col min="8954" max="8954" width="4.7109375" style="3" bestFit="1" customWidth="1"/>
    <col min="8955" max="8955" width="1.7109375" style="3" customWidth="1"/>
    <col min="8956" max="8956" width="11.42578125" style="3" customWidth="1"/>
    <col min="8957" max="8957" width="0.7109375" style="3" customWidth="1"/>
    <col min="8958" max="8958" width="11.28515625" style="3" customWidth="1"/>
    <col min="8959" max="8959" width="0.5703125" style="3" customWidth="1"/>
    <col min="8960" max="8960" width="11.42578125" style="3" customWidth="1"/>
    <col min="8961" max="8961" width="1" style="3" customWidth="1"/>
    <col min="8962" max="8962" width="11.5703125" style="3" customWidth="1"/>
    <col min="8963" max="8963" width="0.85546875" style="3" customWidth="1"/>
    <col min="8964" max="8964" width="11.42578125" style="3" customWidth="1"/>
    <col min="8965" max="8965" width="1" style="3" customWidth="1"/>
    <col min="8966" max="8966" width="11.5703125" style="3" customWidth="1"/>
    <col min="8967" max="9206" width="8.85546875" style="3"/>
    <col min="9207" max="9207" width="5.85546875" style="3" bestFit="1" customWidth="1"/>
    <col min="9208" max="9208" width="8.85546875" style="3"/>
    <col min="9209" max="9209" width="53.85546875" style="3" customWidth="1"/>
    <col min="9210" max="9210" width="4.7109375" style="3" bestFit="1" customWidth="1"/>
    <col min="9211" max="9211" width="1.7109375" style="3" customWidth="1"/>
    <col min="9212" max="9212" width="11.42578125" style="3" customWidth="1"/>
    <col min="9213" max="9213" width="0.7109375" style="3" customWidth="1"/>
    <col min="9214" max="9214" width="11.28515625" style="3" customWidth="1"/>
    <col min="9215" max="9215" width="0.5703125" style="3" customWidth="1"/>
    <col min="9216" max="9216" width="11.42578125" style="3" customWidth="1"/>
    <col min="9217" max="9217" width="1" style="3" customWidth="1"/>
    <col min="9218" max="9218" width="11.5703125" style="3" customWidth="1"/>
    <col min="9219" max="9219" width="0.85546875" style="3" customWidth="1"/>
    <col min="9220" max="9220" width="11.42578125" style="3" customWidth="1"/>
    <col min="9221" max="9221" width="1" style="3" customWidth="1"/>
    <col min="9222" max="9222" width="11.5703125" style="3" customWidth="1"/>
    <col min="9223" max="9462" width="8.85546875" style="3"/>
    <col min="9463" max="9463" width="5.85546875" style="3" bestFit="1" customWidth="1"/>
    <col min="9464" max="9464" width="8.85546875" style="3"/>
    <col min="9465" max="9465" width="53.85546875" style="3" customWidth="1"/>
    <col min="9466" max="9466" width="4.7109375" style="3" bestFit="1" customWidth="1"/>
    <col min="9467" max="9467" width="1.7109375" style="3" customWidth="1"/>
    <col min="9468" max="9468" width="11.42578125" style="3" customWidth="1"/>
    <col min="9469" max="9469" width="0.7109375" style="3" customWidth="1"/>
    <col min="9470" max="9470" width="11.28515625" style="3" customWidth="1"/>
    <col min="9471" max="9471" width="0.5703125" style="3" customWidth="1"/>
    <col min="9472" max="9472" width="11.42578125" style="3" customWidth="1"/>
    <col min="9473" max="9473" width="1" style="3" customWidth="1"/>
    <col min="9474" max="9474" width="11.5703125" style="3" customWidth="1"/>
    <col min="9475" max="9475" width="0.85546875" style="3" customWidth="1"/>
    <col min="9476" max="9476" width="11.42578125" style="3" customWidth="1"/>
    <col min="9477" max="9477" width="1" style="3" customWidth="1"/>
    <col min="9478" max="9478" width="11.5703125" style="3" customWidth="1"/>
    <col min="9479" max="9718" width="8.85546875" style="3"/>
    <col min="9719" max="9719" width="5.85546875" style="3" bestFit="1" customWidth="1"/>
    <col min="9720" max="9720" width="8.85546875" style="3"/>
    <col min="9721" max="9721" width="53.85546875" style="3" customWidth="1"/>
    <col min="9722" max="9722" width="4.7109375" style="3" bestFit="1" customWidth="1"/>
    <col min="9723" max="9723" width="1.7109375" style="3" customWidth="1"/>
    <col min="9724" max="9724" width="11.42578125" style="3" customWidth="1"/>
    <col min="9725" max="9725" width="0.7109375" style="3" customWidth="1"/>
    <col min="9726" max="9726" width="11.28515625" style="3" customWidth="1"/>
    <col min="9727" max="9727" width="0.5703125" style="3" customWidth="1"/>
    <col min="9728" max="9728" width="11.42578125" style="3" customWidth="1"/>
    <col min="9729" max="9729" width="1" style="3" customWidth="1"/>
    <col min="9730" max="9730" width="11.5703125" style="3" customWidth="1"/>
    <col min="9731" max="9731" width="0.85546875" style="3" customWidth="1"/>
    <col min="9732" max="9732" width="11.42578125" style="3" customWidth="1"/>
    <col min="9733" max="9733" width="1" style="3" customWidth="1"/>
    <col min="9734" max="9734" width="11.5703125" style="3" customWidth="1"/>
    <col min="9735" max="9974" width="8.85546875" style="3"/>
    <col min="9975" max="9975" width="5.85546875" style="3" bestFit="1" customWidth="1"/>
    <col min="9976" max="9976" width="8.85546875" style="3"/>
    <col min="9977" max="9977" width="53.85546875" style="3" customWidth="1"/>
    <col min="9978" max="9978" width="4.7109375" style="3" bestFit="1" customWidth="1"/>
    <col min="9979" max="9979" width="1.7109375" style="3" customWidth="1"/>
    <col min="9980" max="9980" width="11.42578125" style="3" customWidth="1"/>
    <col min="9981" max="9981" width="0.7109375" style="3" customWidth="1"/>
    <col min="9982" max="9982" width="11.28515625" style="3" customWidth="1"/>
    <col min="9983" max="9983" width="0.5703125" style="3" customWidth="1"/>
    <col min="9984" max="9984" width="11.42578125" style="3" customWidth="1"/>
    <col min="9985" max="9985" width="1" style="3" customWidth="1"/>
    <col min="9986" max="9986" width="11.5703125" style="3" customWidth="1"/>
    <col min="9987" max="9987" width="0.85546875" style="3" customWidth="1"/>
    <col min="9988" max="9988" width="11.42578125" style="3" customWidth="1"/>
    <col min="9989" max="9989" width="1" style="3" customWidth="1"/>
    <col min="9990" max="9990" width="11.5703125" style="3" customWidth="1"/>
    <col min="9991" max="10230" width="8.85546875" style="3"/>
    <col min="10231" max="10231" width="5.85546875" style="3" bestFit="1" customWidth="1"/>
    <col min="10232" max="10232" width="8.85546875" style="3"/>
    <col min="10233" max="10233" width="53.85546875" style="3" customWidth="1"/>
    <col min="10234" max="10234" width="4.7109375" style="3" bestFit="1" customWidth="1"/>
    <col min="10235" max="10235" width="1.7109375" style="3" customWidth="1"/>
    <col min="10236" max="10236" width="11.42578125" style="3" customWidth="1"/>
    <col min="10237" max="10237" width="0.7109375" style="3" customWidth="1"/>
    <col min="10238" max="10238" width="11.28515625" style="3" customWidth="1"/>
    <col min="10239" max="10239" width="0.5703125" style="3" customWidth="1"/>
    <col min="10240" max="10240" width="11.42578125" style="3" customWidth="1"/>
    <col min="10241" max="10241" width="1" style="3" customWidth="1"/>
    <col min="10242" max="10242" width="11.5703125" style="3" customWidth="1"/>
    <col min="10243" max="10243" width="0.85546875" style="3" customWidth="1"/>
    <col min="10244" max="10244" width="11.42578125" style="3" customWidth="1"/>
    <col min="10245" max="10245" width="1" style="3" customWidth="1"/>
    <col min="10246" max="10246" width="11.5703125" style="3" customWidth="1"/>
    <col min="10247" max="10486" width="8.85546875" style="3"/>
    <col min="10487" max="10487" width="5.85546875" style="3" bestFit="1" customWidth="1"/>
    <col min="10488" max="10488" width="8.85546875" style="3"/>
    <col min="10489" max="10489" width="53.85546875" style="3" customWidth="1"/>
    <col min="10490" max="10490" width="4.7109375" style="3" bestFit="1" customWidth="1"/>
    <col min="10491" max="10491" width="1.7109375" style="3" customWidth="1"/>
    <col min="10492" max="10492" width="11.42578125" style="3" customWidth="1"/>
    <col min="10493" max="10493" width="0.7109375" style="3" customWidth="1"/>
    <col min="10494" max="10494" width="11.28515625" style="3" customWidth="1"/>
    <col min="10495" max="10495" width="0.5703125" style="3" customWidth="1"/>
    <col min="10496" max="10496" width="11.42578125" style="3" customWidth="1"/>
    <col min="10497" max="10497" width="1" style="3" customWidth="1"/>
    <col min="10498" max="10498" width="11.5703125" style="3" customWidth="1"/>
    <col min="10499" max="10499" width="0.85546875" style="3" customWidth="1"/>
    <col min="10500" max="10500" width="11.42578125" style="3" customWidth="1"/>
    <col min="10501" max="10501" width="1" style="3" customWidth="1"/>
    <col min="10502" max="10502" width="11.5703125" style="3" customWidth="1"/>
    <col min="10503" max="10742" width="8.85546875" style="3"/>
    <col min="10743" max="10743" width="5.85546875" style="3" bestFit="1" customWidth="1"/>
    <col min="10744" max="10744" width="8.85546875" style="3"/>
    <col min="10745" max="10745" width="53.85546875" style="3" customWidth="1"/>
    <col min="10746" max="10746" width="4.7109375" style="3" bestFit="1" customWidth="1"/>
    <col min="10747" max="10747" width="1.7109375" style="3" customWidth="1"/>
    <col min="10748" max="10748" width="11.42578125" style="3" customWidth="1"/>
    <col min="10749" max="10749" width="0.7109375" style="3" customWidth="1"/>
    <col min="10750" max="10750" width="11.28515625" style="3" customWidth="1"/>
    <col min="10751" max="10751" width="0.5703125" style="3" customWidth="1"/>
    <col min="10752" max="10752" width="11.42578125" style="3" customWidth="1"/>
    <col min="10753" max="10753" width="1" style="3" customWidth="1"/>
    <col min="10754" max="10754" width="11.5703125" style="3" customWidth="1"/>
    <col min="10755" max="10755" width="0.85546875" style="3" customWidth="1"/>
    <col min="10756" max="10756" width="11.42578125" style="3" customWidth="1"/>
    <col min="10757" max="10757" width="1" style="3" customWidth="1"/>
    <col min="10758" max="10758" width="11.5703125" style="3" customWidth="1"/>
    <col min="10759" max="10998" width="8.85546875" style="3"/>
    <col min="10999" max="10999" width="5.85546875" style="3" bestFit="1" customWidth="1"/>
    <col min="11000" max="11000" width="8.85546875" style="3"/>
    <col min="11001" max="11001" width="53.85546875" style="3" customWidth="1"/>
    <col min="11002" max="11002" width="4.7109375" style="3" bestFit="1" customWidth="1"/>
    <col min="11003" max="11003" width="1.7109375" style="3" customWidth="1"/>
    <col min="11004" max="11004" width="11.42578125" style="3" customWidth="1"/>
    <col min="11005" max="11005" width="0.7109375" style="3" customWidth="1"/>
    <col min="11006" max="11006" width="11.28515625" style="3" customWidth="1"/>
    <col min="11007" max="11007" width="0.5703125" style="3" customWidth="1"/>
    <col min="11008" max="11008" width="11.42578125" style="3" customWidth="1"/>
    <col min="11009" max="11009" width="1" style="3" customWidth="1"/>
    <col min="11010" max="11010" width="11.5703125" style="3" customWidth="1"/>
    <col min="11011" max="11011" width="0.85546875" style="3" customWidth="1"/>
    <col min="11012" max="11012" width="11.42578125" style="3" customWidth="1"/>
    <col min="11013" max="11013" width="1" style="3" customWidth="1"/>
    <col min="11014" max="11014" width="11.5703125" style="3" customWidth="1"/>
    <col min="11015" max="11254" width="8.85546875" style="3"/>
    <col min="11255" max="11255" width="5.85546875" style="3" bestFit="1" customWidth="1"/>
    <col min="11256" max="11256" width="8.85546875" style="3"/>
    <col min="11257" max="11257" width="53.85546875" style="3" customWidth="1"/>
    <col min="11258" max="11258" width="4.7109375" style="3" bestFit="1" customWidth="1"/>
    <col min="11259" max="11259" width="1.7109375" style="3" customWidth="1"/>
    <col min="11260" max="11260" width="11.42578125" style="3" customWidth="1"/>
    <col min="11261" max="11261" width="0.7109375" style="3" customWidth="1"/>
    <col min="11262" max="11262" width="11.28515625" style="3" customWidth="1"/>
    <col min="11263" max="11263" width="0.5703125" style="3" customWidth="1"/>
    <col min="11264" max="11264" width="11.42578125" style="3" customWidth="1"/>
    <col min="11265" max="11265" width="1" style="3" customWidth="1"/>
    <col min="11266" max="11266" width="11.5703125" style="3" customWidth="1"/>
    <col min="11267" max="11267" width="0.85546875" style="3" customWidth="1"/>
    <col min="11268" max="11268" width="11.42578125" style="3" customWidth="1"/>
    <col min="11269" max="11269" width="1" style="3" customWidth="1"/>
    <col min="11270" max="11270" width="11.5703125" style="3" customWidth="1"/>
    <col min="11271" max="11510" width="8.85546875" style="3"/>
    <col min="11511" max="11511" width="5.85546875" style="3" bestFit="1" customWidth="1"/>
    <col min="11512" max="11512" width="8.85546875" style="3"/>
    <col min="11513" max="11513" width="53.85546875" style="3" customWidth="1"/>
    <col min="11514" max="11514" width="4.7109375" style="3" bestFit="1" customWidth="1"/>
    <col min="11515" max="11515" width="1.7109375" style="3" customWidth="1"/>
    <col min="11516" max="11516" width="11.42578125" style="3" customWidth="1"/>
    <col min="11517" max="11517" width="0.7109375" style="3" customWidth="1"/>
    <col min="11518" max="11518" width="11.28515625" style="3" customWidth="1"/>
    <col min="11519" max="11519" width="0.5703125" style="3" customWidth="1"/>
    <col min="11520" max="11520" width="11.42578125" style="3" customWidth="1"/>
    <col min="11521" max="11521" width="1" style="3" customWidth="1"/>
    <col min="11522" max="11522" width="11.5703125" style="3" customWidth="1"/>
    <col min="11523" max="11523" width="0.85546875" style="3" customWidth="1"/>
    <col min="11524" max="11524" width="11.42578125" style="3" customWidth="1"/>
    <col min="11525" max="11525" width="1" style="3" customWidth="1"/>
    <col min="11526" max="11526" width="11.5703125" style="3" customWidth="1"/>
    <col min="11527" max="11766" width="8.85546875" style="3"/>
    <col min="11767" max="11767" width="5.85546875" style="3" bestFit="1" customWidth="1"/>
    <col min="11768" max="11768" width="8.85546875" style="3"/>
    <col min="11769" max="11769" width="53.85546875" style="3" customWidth="1"/>
    <col min="11770" max="11770" width="4.7109375" style="3" bestFit="1" customWidth="1"/>
    <col min="11771" max="11771" width="1.7109375" style="3" customWidth="1"/>
    <col min="11772" max="11772" width="11.42578125" style="3" customWidth="1"/>
    <col min="11773" max="11773" width="0.7109375" style="3" customWidth="1"/>
    <col min="11774" max="11774" width="11.28515625" style="3" customWidth="1"/>
    <col min="11775" max="11775" width="0.5703125" style="3" customWidth="1"/>
    <col min="11776" max="11776" width="11.42578125" style="3" customWidth="1"/>
    <col min="11777" max="11777" width="1" style="3" customWidth="1"/>
    <col min="11778" max="11778" width="11.5703125" style="3" customWidth="1"/>
    <col min="11779" max="11779" width="0.85546875" style="3" customWidth="1"/>
    <col min="11780" max="11780" width="11.42578125" style="3" customWidth="1"/>
    <col min="11781" max="11781" width="1" style="3" customWidth="1"/>
    <col min="11782" max="11782" width="11.5703125" style="3" customWidth="1"/>
    <col min="11783" max="12022" width="8.85546875" style="3"/>
    <col min="12023" max="12023" width="5.85546875" style="3" bestFit="1" customWidth="1"/>
    <col min="12024" max="12024" width="8.85546875" style="3"/>
    <col min="12025" max="12025" width="53.85546875" style="3" customWidth="1"/>
    <col min="12026" max="12026" width="4.7109375" style="3" bestFit="1" customWidth="1"/>
    <col min="12027" max="12027" width="1.7109375" style="3" customWidth="1"/>
    <col min="12028" max="12028" width="11.42578125" style="3" customWidth="1"/>
    <col min="12029" max="12029" width="0.7109375" style="3" customWidth="1"/>
    <col min="12030" max="12030" width="11.28515625" style="3" customWidth="1"/>
    <col min="12031" max="12031" width="0.5703125" style="3" customWidth="1"/>
    <col min="12032" max="12032" width="11.42578125" style="3" customWidth="1"/>
    <col min="12033" max="12033" width="1" style="3" customWidth="1"/>
    <col min="12034" max="12034" width="11.5703125" style="3" customWidth="1"/>
    <col min="12035" max="12035" width="0.85546875" style="3" customWidth="1"/>
    <col min="12036" max="12036" width="11.42578125" style="3" customWidth="1"/>
    <col min="12037" max="12037" width="1" style="3" customWidth="1"/>
    <col min="12038" max="12038" width="11.5703125" style="3" customWidth="1"/>
    <col min="12039" max="12278" width="8.85546875" style="3"/>
    <col min="12279" max="12279" width="5.85546875" style="3" bestFit="1" customWidth="1"/>
    <col min="12280" max="12280" width="8.85546875" style="3"/>
    <col min="12281" max="12281" width="53.85546875" style="3" customWidth="1"/>
    <col min="12282" max="12282" width="4.7109375" style="3" bestFit="1" customWidth="1"/>
    <col min="12283" max="12283" width="1.7109375" style="3" customWidth="1"/>
    <col min="12284" max="12284" width="11.42578125" style="3" customWidth="1"/>
    <col min="12285" max="12285" width="0.7109375" style="3" customWidth="1"/>
    <col min="12286" max="12286" width="11.28515625" style="3" customWidth="1"/>
    <col min="12287" max="12287" width="0.5703125" style="3" customWidth="1"/>
    <col min="12288" max="12288" width="11.42578125" style="3" customWidth="1"/>
    <col min="12289" max="12289" width="1" style="3" customWidth="1"/>
    <col min="12290" max="12290" width="11.5703125" style="3" customWidth="1"/>
    <col min="12291" max="12291" width="0.85546875" style="3" customWidth="1"/>
    <col min="12292" max="12292" width="11.42578125" style="3" customWidth="1"/>
    <col min="12293" max="12293" width="1" style="3" customWidth="1"/>
    <col min="12294" max="12294" width="11.5703125" style="3" customWidth="1"/>
    <col min="12295" max="12534" width="8.85546875" style="3"/>
    <col min="12535" max="12535" width="5.85546875" style="3" bestFit="1" customWidth="1"/>
    <col min="12536" max="12536" width="8.85546875" style="3"/>
    <col min="12537" max="12537" width="53.85546875" style="3" customWidth="1"/>
    <col min="12538" max="12538" width="4.7109375" style="3" bestFit="1" customWidth="1"/>
    <col min="12539" max="12539" width="1.7109375" style="3" customWidth="1"/>
    <col min="12540" max="12540" width="11.42578125" style="3" customWidth="1"/>
    <col min="12541" max="12541" width="0.7109375" style="3" customWidth="1"/>
    <col min="12542" max="12542" width="11.28515625" style="3" customWidth="1"/>
    <col min="12543" max="12543" width="0.5703125" style="3" customWidth="1"/>
    <col min="12544" max="12544" width="11.42578125" style="3" customWidth="1"/>
    <col min="12545" max="12545" width="1" style="3" customWidth="1"/>
    <col min="12546" max="12546" width="11.5703125" style="3" customWidth="1"/>
    <col min="12547" max="12547" width="0.85546875" style="3" customWidth="1"/>
    <col min="12548" max="12548" width="11.42578125" style="3" customWidth="1"/>
    <col min="12549" max="12549" width="1" style="3" customWidth="1"/>
    <col min="12550" max="12550" width="11.5703125" style="3" customWidth="1"/>
    <col min="12551" max="12790" width="8.85546875" style="3"/>
    <col min="12791" max="12791" width="5.85546875" style="3" bestFit="1" customWidth="1"/>
    <col min="12792" max="12792" width="8.85546875" style="3"/>
    <col min="12793" max="12793" width="53.85546875" style="3" customWidth="1"/>
    <col min="12794" max="12794" width="4.7109375" style="3" bestFit="1" customWidth="1"/>
    <col min="12795" max="12795" width="1.7109375" style="3" customWidth="1"/>
    <col min="12796" max="12796" width="11.42578125" style="3" customWidth="1"/>
    <col min="12797" max="12797" width="0.7109375" style="3" customWidth="1"/>
    <col min="12798" max="12798" width="11.28515625" style="3" customWidth="1"/>
    <col min="12799" max="12799" width="0.5703125" style="3" customWidth="1"/>
    <col min="12800" max="12800" width="11.42578125" style="3" customWidth="1"/>
    <col min="12801" max="12801" width="1" style="3" customWidth="1"/>
    <col min="12802" max="12802" width="11.5703125" style="3" customWidth="1"/>
    <col min="12803" max="12803" width="0.85546875" style="3" customWidth="1"/>
    <col min="12804" max="12804" width="11.42578125" style="3" customWidth="1"/>
    <col min="12805" max="12805" width="1" style="3" customWidth="1"/>
    <col min="12806" max="12806" width="11.5703125" style="3" customWidth="1"/>
    <col min="12807" max="13046" width="8.85546875" style="3"/>
    <col min="13047" max="13047" width="5.85546875" style="3" bestFit="1" customWidth="1"/>
    <col min="13048" max="13048" width="8.85546875" style="3"/>
    <col min="13049" max="13049" width="53.85546875" style="3" customWidth="1"/>
    <col min="13050" max="13050" width="4.7109375" style="3" bestFit="1" customWidth="1"/>
    <col min="13051" max="13051" width="1.7109375" style="3" customWidth="1"/>
    <col min="13052" max="13052" width="11.42578125" style="3" customWidth="1"/>
    <col min="13053" max="13053" width="0.7109375" style="3" customWidth="1"/>
    <col min="13054" max="13054" width="11.28515625" style="3" customWidth="1"/>
    <col min="13055" max="13055" width="0.5703125" style="3" customWidth="1"/>
    <col min="13056" max="13056" width="11.42578125" style="3" customWidth="1"/>
    <col min="13057" max="13057" width="1" style="3" customWidth="1"/>
    <col min="13058" max="13058" width="11.5703125" style="3" customWidth="1"/>
    <col min="13059" max="13059" width="0.85546875" style="3" customWidth="1"/>
    <col min="13060" max="13060" width="11.42578125" style="3" customWidth="1"/>
    <col min="13061" max="13061" width="1" style="3" customWidth="1"/>
    <col min="13062" max="13062" width="11.5703125" style="3" customWidth="1"/>
    <col min="13063" max="13302" width="8.85546875" style="3"/>
    <col min="13303" max="13303" width="5.85546875" style="3" bestFit="1" customWidth="1"/>
    <col min="13304" max="13304" width="8.85546875" style="3"/>
    <col min="13305" max="13305" width="53.85546875" style="3" customWidth="1"/>
    <col min="13306" max="13306" width="4.7109375" style="3" bestFit="1" customWidth="1"/>
    <col min="13307" max="13307" width="1.7109375" style="3" customWidth="1"/>
    <col min="13308" max="13308" width="11.42578125" style="3" customWidth="1"/>
    <col min="13309" max="13309" width="0.7109375" style="3" customWidth="1"/>
    <col min="13310" max="13310" width="11.28515625" style="3" customWidth="1"/>
    <col min="13311" max="13311" width="0.5703125" style="3" customWidth="1"/>
    <col min="13312" max="13312" width="11.42578125" style="3" customWidth="1"/>
    <col min="13313" max="13313" width="1" style="3" customWidth="1"/>
    <col min="13314" max="13314" width="11.5703125" style="3" customWidth="1"/>
    <col min="13315" max="13315" width="0.85546875" style="3" customWidth="1"/>
    <col min="13316" max="13316" width="11.42578125" style="3" customWidth="1"/>
    <col min="13317" max="13317" width="1" style="3" customWidth="1"/>
    <col min="13318" max="13318" width="11.5703125" style="3" customWidth="1"/>
    <col min="13319" max="13558" width="8.85546875" style="3"/>
    <col min="13559" max="13559" width="5.85546875" style="3" bestFit="1" customWidth="1"/>
    <col min="13560" max="13560" width="8.85546875" style="3"/>
    <col min="13561" max="13561" width="53.85546875" style="3" customWidth="1"/>
    <col min="13562" max="13562" width="4.7109375" style="3" bestFit="1" customWidth="1"/>
    <col min="13563" max="13563" width="1.7109375" style="3" customWidth="1"/>
    <col min="13564" max="13564" width="11.42578125" style="3" customWidth="1"/>
    <col min="13565" max="13565" width="0.7109375" style="3" customWidth="1"/>
    <col min="13566" max="13566" width="11.28515625" style="3" customWidth="1"/>
    <col min="13567" max="13567" width="0.5703125" style="3" customWidth="1"/>
    <col min="13568" max="13568" width="11.42578125" style="3" customWidth="1"/>
    <col min="13569" max="13569" width="1" style="3" customWidth="1"/>
    <col min="13570" max="13570" width="11.5703125" style="3" customWidth="1"/>
    <col min="13571" max="13571" width="0.85546875" style="3" customWidth="1"/>
    <col min="13572" max="13572" width="11.42578125" style="3" customWidth="1"/>
    <col min="13573" max="13573" width="1" style="3" customWidth="1"/>
    <col min="13574" max="13574" width="11.5703125" style="3" customWidth="1"/>
    <col min="13575" max="13814" width="8.85546875" style="3"/>
    <col min="13815" max="13815" width="5.85546875" style="3" bestFit="1" customWidth="1"/>
    <col min="13816" max="13816" width="8.85546875" style="3"/>
    <col min="13817" max="13817" width="53.85546875" style="3" customWidth="1"/>
    <col min="13818" max="13818" width="4.7109375" style="3" bestFit="1" customWidth="1"/>
    <col min="13819" max="13819" width="1.7109375" style="3" customWidth="1"/>
    <col min="13820" max="13820" width="11.42578125" style="3" customWidth="1"/>
    <col min="13821" max="13821" width="0.7109375" style="3" customWidth="1"/>
    <col min="13822" max="13822" width="11.28515625" style="3" customWidth="1"/>
    <col min="13823" max="13823" width="0.5703125" style="3" customWidth="1"/>
    <col min="13824" max="13824" width="11.42578125" style="3" customWidth="1"/>
    <col min="13825" max="13825" width="1" style="3" customWidth="1"/>
    <col min="13826" max="13826" width="11.5703125" style="3" customWidth="1"/>
    <col min="13827" max="13827" width="0.85546875" style="3" customWidth="1"/>
    <col min="13828" max="13828" width="11.42578125" style="3" customWidth="1"/>
    <col min="13829" max="13829" width="1" style="3" customWidth="1"/>
    <col min="13830" max="13830" width="11.5703125" style="3" customWidth="1"/>
    <col min="13831" max="14070" width="8.85546875" style="3"/>
    <col min="14071" max="14071" width="5.85546875" style="3" bestFit="1" customWidth="1"/>
    <col min="14072" max="14072" width="8.85546875" style="3"/>
    <col min="14073" max="14073" width="53.85546875" style="3" customWidth="1"/>
    <col min="14074" max="14074" width="4.7109375" style="3" bestFit="1" customWidth="1"/>
    <col min="14075" max="14075" width="1.7109375" style="3" customWidth="1"/>
    <col min="14076" max="14076" width="11.42578125" style="3" customWidth="1"/>
    <col min="14077" max="14077" width="0.7109375" style="3" customWidth="1"/>
    <col min="14078" max="14078" width="11.28515625" style="3" customWidth="1"/>
    <col min="14079" max="14079" width="0.5703125" style="3" customWidth="1"/>
    <col min="14080" max="14080" width="11.42578125" style="3" customWidth="1"/>
    <col min="14081" max="14081" width="1" style="3" customWidth="1"/>
    <col min="14082" max="14082" width="11.5703125" style="3" customWidth="1"/>
    <col min="14083" max="14083" width="0.85546875" style="3" customWidth="1"/>
    <col min="14084" max="14084" width="11.42578125" style="3" customWidth="1"/>
    <col min="14085" max="14085" width="1" style="3" customWidth="1"/>
    <col min="14086" max="14086" width="11.5703125" style="3" customWidth="1"/>
    <col min="14087" max="14326" width="8.85546875" style="3"/>
    <col min="14327" max="14327" width="5.85546875" style="3" bestFit="1" customWidth="1"/>
    <col min="14328" max="14328" width="8.85546875" style="3"/>
    <col min="14329" max="14329" width="53.85546875" style="3" customWidth="1"/>
    <col min="14330" max="14330" width="4.7109375" style="3" bestFit="1" customWidth="1"/>
    <col min="14331" max="14331" width="1.7109375" style="3" customWidth="1"/>
    <col min="14332" max="14332" width="11.42578125" style="3" customWidth="1"/>
    <col min="14333" max="14333" width="0.7109375" style="3" customWidth="1"/>
    <col min="14334" max="14334" width="11.28515625" style="3" customWidth="1"/>
    <col min="14335" max="14335" width="0.5703125" style="3" customWidth="1"/>
    <col min="14336" max="14336" width="11.42578125" style="3" customWidth="1"/>
    <col min="14337" max="14337" width="1" style="3" customWidth="1"/>
    <col min="14338" max="14338" width="11.5703125" style="3" customWidth="1"/>
    <col min="14339" max="14339" width="0.85546875" style="3" customWidth="1"/>
    <col min="14340" max="14340" width="11.42578125" style="3" customWidth="1"/>
    <col min="14341" max="14341" width="1" style="3" customWidth="1"/>
    <col min="14342" max="14342" width="11.5703125" style="3" customWidth="1"/>
    <col min="14343" max="14582" width="8.85546875" style="3"/>
    <col min="14583" max="14583" width="5.85546875" style="3" bestFit="1" customWidth="1"/>
    <col min="14584" max="14584" width="8.85546875" style="3"/>
    <col min="14585" max="14585" width="53.85546875" style="3" customWidth="1"/>
    <col min="14586" max="14586" width="4.7109375" style="3" bestFit="1" customWidth="1"/>
    <col min="14587" max="14587" width="1.7109375" style="3" customWidth="1"/>
    <col min="14588" max="14588" width="11.42578125" style="3" customWidth="1"/>
    <col min="14589" max="14589" width="0.7109375" style="3" customWidth="1"/>
    <col min="14590" max="14590" width="11.28515625" style="3" customWidth="1"/>
    <col min="14591" max="14591" width="0.5703125" style="3" customWidth="1"/>
    <col min="14592" max="14592" width="11.42578125" style="3" customWidth="1"/>
    <col min="14593" max="14593" width="1" style="3" customWidth="1"/>
    <col min="14594" max="14594" width="11.5703125" style="3" customWidth="1"/>
    <col min="14595" max="14595" width="0.85546875" style="3" customWidth="1"/>
    <col min="14596" max="14596" width="11.42578125" style="3" customWidth="1"/>
    <col min="14597" max="14597" width="1" style="3" customWidth="1"/>
    <col min="14598" max="14598" width="11.5703125" style="3" customWidth="1"/>
    <col min="14599" max="14838" width="8.85546875" style="3"/>
    <col min="14839" max="14839" width="5.85546875" style="3" bestFit="1" customWidth="1"/>
    <col min="14840" max="14840" width="8.85546875" style="3"/>
    <col min="14841" max="14841" width="53.85546875" style="3" customWidth="1"/>
    <col min="14842" max="14842" width="4.7109375" style="3" bestFit="1" customWidth="1"/>
    <col min="14843" max="14843" width="1.7109375" style="3" customWidth="1"/>
    <col min="14844" max="14844" width="11.42578125" style="3" customWidth="1"/>
    <col min="14845" max="14845" width="0.7109375" style="3" customWidth="1"/>
    <col min="14846" max="14846" width="11.28515625" style="3" customWidth="1"/>
    <col min="14847" max="14847" width="0.5703125" style="3" customWidth="1"/>
    <col min="14848" max="14848" width="11.42578125" style="3" customWidth="1"/>
    <col min="14849" max="14849" width="1" style="3" customWidth="1"/>
    <col min="14850" max="14850" width="11.5703125" style="3" customWidth="1"/>
    <col min="14851" max="14851" width="0.85546875" style="3" customWidth="1"/>
    <col min="14852" max="14852" width="11.42578125" style="3" customWidth="1"/>
    <col min="14853" max="14853" width="1" style="3" customWidth="1"/>
    <col min="14854" max="14854" width="11.5703125" style="3" customWidth="1"/>
    <col min="14855" max="15094" width="8.85546875" style="3"/>
    <col min="15095" max="15095" width="5.85546875" style="3" bestFit="1" customWidth="1"/>
    <col min="15096" max="15096" width="8.85546875" style="3"/>
    <col min="15097" max="15097" width="53.85546875" style="3" customWidth="1"/>
    <col min="15098" max="15098" width="4.7109375" style="3" bestFit="1" customWidth="1"/>
    <col min="15099" max="15099" width="1.7109375" style="3" customWidth="1"/>
    <col min="15100" max="15100" width="11.42578125" style="3" customWidth="1"/>
    <col min="15101" max="15101" width="0.7109375" style="3" customWidth="1"/>
    <col min="15102" max="15102" width="11.28515625" style="3" customWidth="1"/>
    <col min="15103" max="15103" width="0.5703125" style="3" customWidth="1"/>
    <col min="15104" max="15104" width="11.42578125" style="3" customWidth="1"/>
    <col min="15105" max="15105" width="1" style="3" customWidth="1"/>
    <col min="15106" max="15106" width="11.5703125" style="3" customWidth="1"/>
    <col min="15107" max="15107" width="0.85546875" style="3" customWidth="1"/>
    <col min="15108" max="15108" width="11.42578125" style="3" customWidth="1"/>
    <col min="15109" max="15109" width="1" style="3" customWidth="1"/>
    <col min="15110" max="15110" width="11.5703125" style="3" customWidth="1"/>
    <col min="15111" max="15350" width="8.85546875" style="3"/>
    <col min="15351" max="15351" width="5.85546875" style="3" bestFit="1" customWidth="1"/>
    <col min="15352" max="15352" width="8.85546875" style="3"/>
    <col min="15353" max="15353" width="53.85546875" style="3" customWidth="1"/>
    <col min="15354" max="15354" width="4.7109375" style="3" bestFit="1" customWidth="1"/>
    <col min="15355" max="15355" width="1.7109375" style="3" customWidth="1"/>
    <col min="15356" max="15356" width="11.42578125" style="3" customWidth="1"/>
    <col min="15357" max="15357" width="0.7109375" style="3" customWidth="1"/>
    <col min="15358" max="15358" width="11.28515625" style="3" customWidth="1"/>
    <col min="15359" max="15359" width="0.5703125" style="3" customWidth="1"/>
    <col min="15360" max="15360" width="11.42578125" style="3" customWidth="1"/>
    <col min="15361" max="15361" width="1" style="3" customWidth="1"/>
    <col min="15362" max="15362" width="11.5703125" style="3" customWidth="1"/>
    <col min="15363" max="15363" width="0.85546875" style="3" customWidth="1"/>
    <col min="15364" max="15364" width="11.42578125" style="3" customWidth="1"/>
    <col min="15365" max="15365" width="1" style="3" customWidth="1"/>
    <col min="15366" max="15366" width="11.5703125" style="3" customWidth="1"/>
    <col min="15367" max="15606" width="8.85546875" style="3"/>
    <col min="15607" max="15607" width="5.85546875" style="3" bestFit="1" customWidth="1"/>
    <col min="15608" max="15608" width="8.85546875" style="3"/>
    <col min="15609" max="15609" width="53.85546875" style="3" customWidth="1"/>
    <col min="15610" max="15610" width="4.7109375" style="3" bestFit="1" customWidth="1"/>
    <col min="15611" max="15611" width="1.7109375" style="3" customWidth="1"/>
    <col min="15612" max="15612" width="11.42578125" style="3" customWidth="1"/>
    <col min="15613" max="15613" width="0.7109375" style="3" customWidth="1"/>
    <col min="15614" max="15614" width="11.28515625" style="3" customWidth="1"/>
    <col min="15615" max="15615" width="0.5703125" style="3" customWidth="1"/>
    <col min="15616" max="15616" width="11.42578125" style="3" customWidth="1"/>
    <col min="15617" max="15617" width="1" style="3" customWidth="1"/>
    <col min="15618" max="15618" width="11.5703125" style="3" customWidth="1"/>
    <col min="15619" max="15619" width="0.85546875" style="3" customWidth="1"/>
    <col min="15620" max="15620" width="11.42578125" style="3" customWidth="1"/>
    <col min="15621" max="15621" width="1" style="3" customWidth="1"/>
    <col min="15622" max="15622" width="11.5703125" style="3" customWidth="1"/>
    <col min="15623" max="15862" width="8.85546875" style="3"/>
    <col min="15863" max="15863" width="5.85546875" style="3" bestFit="1" customWidth="1"/>
    <col min="15864" max="15864" width="8.85546875" style="3"/>
    <col min="15865" max="15865" width="53.85546875" style="3" customWidth="1"/>
    <col min="15866" max="15866" width="4.7109375" style="3" bestFit="1" customWidth="1"/>
    <col min="15867" max="15867" width="1.7109375" style="3" customWidth="1"/>
    <col min="15868" max="15868" width="11.42578125" style="3" customWidth="1"/>
    <col min="15869" max="15869" width="0.7109375" style="3" customWidth="1"/>
    <col min="15870" max="15870" width="11.28515625" style="3" customWidth="1"/>
    <col min="15871" max="15871" width="0.5703125" style="3" customWidth="1"/>
    <col min="15872" max="15872" width="11.42578125" style="3" customWidth="1"/>
    <col min="15873" max="15873" width="1" style="3" customWidth="1"/>
    <col min="15874" max="15874" width="11.5703125" style="3" customWidth="1"/>
    <col min="15875" max="15875" width="0.85546875" style="3" customWidth="1"/>
    <col min="15876" max="15876" width="11.42578125" style="3" customWidth="1"/>
    <col min="15877" max="15877" width="1" style="3" customWidth="1"/>
    <col min="15878" max="15878" width="11.5703125" style="3" customWidth="1"/>
    <col min="15879" max="16118" width="8.85546875" style="3"/>
    <col min="16119" max="16119" width="5.85546875" style="3" bestFit="1" customWidth="1"/>
    <col min="16120" max="16120" width="8.85546875" style="3"/>
    <col min="16121" max="16121" width="53.85546875" style="3" customWidth="1"/>
    <col min="16122" max="16122" width="4.7109375" style="3" bestFit="1" customWidth="1"/>
    <col min="16123" max="16123" width="1.7109375" style="3" customWidth="1"/>
    <col min="16124" max="16124" width="11.42578125" style="3" customWidth="1"/>
    <col min="16125" max="16125" width="0.7109375" style="3" customWidth="1"/>
    <col min="16126" max="16126" width="11.28515625" style="3" customWidth="1"/>
    <col min="16127" max="16127" width="0.5703125" style="3" customWidth="1"/>
    <col min="16128" max="16128" width="11.42578125" style="3" customWidth="1"/>
    <col min="16129" max="16129" width="1" style="3" customWidth="1"/>
    <col min="16130" max="16130" width="11.5703125" style="3" customWidth="1"/>
    <col min="16131" max="16131" width="0.85546875" style="3" customWidth="1"/>
    <col min="16132" max="16132" width="11.42578125" style="3" customWidth="1"/>
    <col min="16133" max="16133" width="1" style="3" customWidth="1"/>
    <col min="16134" max="16134" width="11.5703125" style="3" customWidth="1"/>
    <col min="16135" max="16383" width="8.85546875" style="3"/>
    <col min="16384" max="16384" width="9.140625" style="3" customWidth="1"/>
  </cols>
  <sheetData>
    <row r="1" spans="1:18" x14ac:dyDescent="0.3">
      <c r="B1" s="27" t="s">
        <v>68</v>
      </c>
      <c r="C1" s="3"/>
      <c r="E1" s="52">
        <v>2</v>
      </c>
      <c r="F1" s="3" t="s">
        <v>78</v>
      </c>
      <c r="G1" s="82">
        <v>1826.64</v>
      </c>
      <c r="H1" s="3" t="s">
        <v>79</v>
      </c>
      <c r="I1" s="82">
        <v>153.77000000000001</v>
      </c>
      <c r="K1" s="3" t="s">
        <v>75</v>
      </c>
      <c r="L1" s="90">
        <f>G1*$E$1</f>
        <v>3653.28</v>
      </c>
      <c r="M1" s="3" t="s">
        <v>84</v>
      </c>
      <c r="N1" s="90">
        <f>I1*$E$1</f>
        <v>307.54000000000002</v>
      </c>
      <c r="P1" s="90">
        <f>N1*12</f>
        <v>3690.4800000000005</v>
      </c>
    </row>
    <row r="2" spans="1:18" x14ac:dyDescent="0.3">
      <c r="B2" s="27" t="s">
        <v>69</v>
      </c>
      <c r="C2" s="3"/>
      <c r="E2" s="3">
        <v>110464.56</v>
      </c>
      <c r="F2" s="3" t="s">
        <v>76</v>
      </c>
      <c r="G2" s="82">
        <f>33.62*22</f>
        <v>739.64</v>
      </c>
      <c r="H2" s="3" t="s">
        <v>80</v>
      </c>
      <c r="I2" s="82">
        <v>10.63</v>
      </c>
      <c r="J2" s="90"/>
      <c r="K2" s="3" t="s">
        <v>82</v>
      </c>
      <c r="L2" s="90">
        <f>G2*$E$1</f>
        <v>1479.28</v>
      </c>
      <c r="M2" s="3" t="s">
        <v>85</v>
      </c>
      <c r="N2" s="90">
        <f>I2*$E$1</f>
        <v>21.26</v>
      </c>
      <c r="P2" s="90">
        <f>N2*12</f>
        <v>255.12</v>
      </c>
    </row>
    <row r="3" spans="1:18" x14ac:dyDescent="0.3">
      <c r="B3" s="27" t="s">
        <v>70</v>
      </c>
      <c r="E3" s="3">
        <f>E2/12</f>
        <v>9205.3799999999992</v>
      </c>
      <c r="F3" s="3" t="s">
        <v>77</v>
      </c>
      <c r="G3" s="82">
        <f>6.05*44</f>
        <v>266.2</v>
      </c>
      <c r="H3" s="3" t="s">
        <v>81</v>
      </c>
      <c r="I3" s="82">
        <v>2</v>
      </c>
      <c r="K3" s="3" t="s">
        <v>83</v>
      </c>
      <c r="L3" s="90">
        <f>G3*$E$1</f>
        <v>532.4</v>
      </c>
      <c r="M3" s="3" t="s">
        <v>86</v>
      </c>
      <c r="N3" s="90">
        <f>I3*$E$1</f>
        <v>4</v>
      </c>
      <c r="P3" s="90">
        <f>N3*12</f>
        <v>48</v>
      </c>
    </row>
    <row r="4" spans="1:18" x14ac:dyDescent="0.3">
      <c r="A4" s="1"/>
      <c r="B4" s="2"/>
      <c r="C4" s="3"/>
      <c r="D4" s="3"/>
      <c r="E4" s="3"/>
      <c r="F4" s="3" t="s">
        <v>88</v>
      </c>
      <c r="G4" s="90">
        <f>G1*6%</f>
        <v>109.5984</v>
      </c>
      <c r="K4" s="3" t="s">
        <v>88</v>
      </c>
      <c r="L4" s="90">
        <f>G4*$E$1</f>
        <v>219.1968</v>
      </c>
      <c r="Q4" s="3"/>
    </row>
    <row r="5" spans="1:18" x14ac:dyDescent="0.3">
      <c r="A5" s="1"/>
      <c r="B5" s="2"/>
      <c r="C5" s="3"/>
      <c r="D5" s="3"/>
      <c r="E5" s="3"/>
      <c r="F5" s="3" t="s">
        <v>89</v>
      </c>
      <c r="G5" s="90">
        <f>G3-G4</f>
        <v>156.60159999999999</v>
      </c>
      <c r="I5" s="90"/>
      <c r="K5" s="3" t="s">
        <v>89</v>
      </c>
      <c r="L5" s="90">
        <f>G5*$E$1</f>
        <v>313.20319999999998</v>
      </c>
      <c r="Q5" s="3"/>
    </row>
    <row r="6" spans="1:18" x14ac:dyDescent="0.3">
      <c r="A6" s="4"/>
      <c r="B6" s="4"/>
      <c r="C6" s="5"/>
      <c r="D6" s="3"/>
      <c r="E6" s="6" t="s">
        <v>0</v>
      </c>
      <c r="F6" s="6" t="s">
        <v>0</v>
      </c>
      <c r="G6" s="6" t="s">
        <v>0</v>
      </c>
      <c r="H6" s="6" t="s">
        <v>0</v>
      </c>
      <c r="I6" s="6" t="s">
        <v>0</v>
      </c>
      <c r="J6" s="6" t="s">
        <v>0</v>
      </c>
      <c r="K6" s="6" t="s">
        <v>0</v>
      </c>
      <c r="L6" s="6" t="s">
        <v>0</v>
      </c>
      <c r="M6" s="6" t="s">
        <v>0</v>
      </c>
      <c r="N6" s="6" t="s">
        <v>0</v>
      </c>
      <c r="O6" s="6" t="s">
        <v>0</v>
      </c>
      <c r="P6" s="6" t="s">
        <v>0</v>
      </c>
      <c r="Q6" s="3"/>
      <c r="R6" s="6" t="s">
        <v>0</v>
      </c>
    </row>
    <row r="7" spans="1:18" s="9" customFormat="1" x14ac:dyDescent="0.3">
      <c r="A7" s="7" t="s">
        <v>72</v>
      </c>
      <c r="B7" s="7"/>
      <c r="C7" s="8"/>
      <c r="D7" s="3"/>
      <c r="E7" s="6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6" t="s">
        <v>48</v>
      </c>
      <c r="K7" s="6" t="s">
        <v>49</v>
      </c>
      <c r="L7" s="6" t="s">
        <v>50</v>
      </c>
      <c r="M7" s="6" t="s">
        <v>51</v>
      </c>
      <c r="N7" s="6" t="s">
        <v>52</v>
      </c>
      <c r="O7" s="6" t="s">
        <v>53</v>
      </c>
      <c r="P7" s="6" t="s">
        <v>54</v>
      </c>
      <c r="Q7" s="3"/>
      <c r="R7" s="6" t="s">
        <v>71</v>
      </c>
    </row>
    <row r="8" spans="1:18" s="9" customFormat="1" ht="13.5" x14ac:dyDescent="0.25">
      <c r="A8" s="10" t="s">
        <v>1</v>
      </c>
      <c r="B8" s="11" t="s">
        <v>2</v>
      </c>
      <c r="C8" s="64" t="s">
        <v>3</v>
      </c>
      <c r="E8" s="31">
        <f t="shared" ref="E8:P8" si="0">$E$3</f>
        <v>9205.3799999999992</v>
      </c>
      <c r="F8" s="31">
        <f t="shared" si="0"/>
        <v>9205.3799999999992</v>
      </c>
      <c r="G8" s="31">
        <f t="shared" si="0"/>
        <v>9205.3799999999992</v>
      </c>
      <c r="H8" s="31">
        <f t="shared" si="0"/>
        <v>9205.3799999999992</v>
      </c>
      <c r="I8" s="31">
        <f t="shared" si="0"/>
        <v>9205.3799999999992</v>
      </c>
      <c r="J8" s="31">
        <f t="shared" si="0"/>
        <v>9205.3799999999992</v>
      </c>
      <c r="K8" s="31">
        <f t="shared" si="0"/>
        <v>9205.3799999999992</v>
      </c>
      <c r="L8" s="31">
        <f t="shared" si="0"/>
        <v>9205.3799999999992</v>
      </c>
      <c r="M8" s="31">
        <f t="shared" si="0"/>
        <v>9205.3799999999992</v>
      </c>
      <c r="N8" s="31">
        <f t="shared" si="0"/>
        <v>9205.3799999999992</v>
      </c>
      <c r="O8" s="31">
        <f t="shared" si="0"/>
        <v>9205.3799999999992</v>
      </c>
      <c r="P8" s="31">
        <f t="shared" si="0"/>
        <v>9205.3799999999992</v>
      </c>
      <c r="R8" s="31">
        <f t="shared" ref="R8:R19" si="1">SUM(E8:P8)</f>
        <v>110464.56000000001</v>
      </c>
    </row>
    <row r="9" spans="1:18" s="9" customFormat="1" ht="13.5" x14ac:dyDescent="0.25">
      <c r="A9" s="13" t="s">
        <v>4</v>
      </c>
      <c r="B9" s="14" t="s">
        <v>42</v>
      </c>
      <c r="C9" s="15" t="s">
        <v>5</v>
      </c>
      <c r="D9" s="16"/>
      <c r="E9" s="31">
        <f t="shared" ref="E9:P9" si="2">E8</f>
        <v>9205.3799999999992</v>
      </c>
      <c r="F9" s="31">
        <f t="shared" si="2"/>
        <v>9205.3799999999992</v>
      </c>
      <c r="G9" s="31">
        <f t="shared" si="2"/>
        <v>9205.3799999999992</v>
      </c>
      <c r="H9" s="31">
        <f t="shared" si="2"/>
        <v>9205.3799999999992</v>
      </c>
      <c r="I9" s="31">
        <f t="shared" si="2"/>
        <v>9205.3799999999992</v>
      </c>
      <c r="J9" s="31">
        <f t="shared" si="2"/>
        <v>9205.3799999999992</v>
      </c>
      <c r="K9" s="31">
        <f t="shared" si="2"/>
        <v>9205.3799999999992</v>
      </c>
      <c r="L9" s="31">
        <f t="shared" si="2"/>
        <v>9205.3799999999992</v>
      </c>
      <c r="M9" s="31">
        <f t="shared" si="2"/>
        <v>9205.3799999999992</v>
      </c>
      <c r="N9" s="31">
        <f t="shared" si="2"/>
        <v>9205.3799999999992</v>
      </c>
      <c r="O9" s="31">
        <f t="shared" si="2"/>
        <v>9205.3799999999992</v>
      </c>
      <c r="P9" s="31">
        <f t="shared" si="2"/>
        <v>9205.3799999999992</v>
      </c>
      <c r="Q9" s="16"/>
      <c r="R9" s="31">
        <f t="shared" si="1"/>
        <v>110464.56000000001</v>
      </c>
    </row>
    <row r="10" spans="1:18" s="9" customFormat="1" ht="13.5" x14ac:dyDescent="0.25">
      <c r="A10" s="17" t="s">
        <v>6</v>
      </c>
      <c r="B10" s="18" t="s">
        <v>59</v>
      </c>
      <c r="C10" s="19" t="s">
        <v>7</v>
      </c>
      <c r="E10" s="59">
        <f>(E8)</f>
        <v>9205.3799999999992</v>
      </c>
      <c r="F10" s="59">
        <f t="shared" ref="F10:P10" si="3">(F8)</f>
        <v>9205.3799999999992</v>
      </c>
      <c r="G10" s="59">
        <f t="shared" si="3"/>
        <v>9205.3799999999992</v>
      </c>
      <c r="H10" s="59">
        <f t="shared" si="3"/>
        <v>9205.3799999999992</v>
      </c>
      <c r="I10" s="59">
        <f t="shared" si="3"/>
        <v>9205.3799999999992</v>
      </c>
      <c r="J10" s="59">
        <f t="shared" si="3"/>
        <v>9205.3799999999992</v>
      </c>
      <c r="K10" s="59">
        <f t="shared" si="3"/>
        <v>9205.3799999999992</v>
      </c>
      <c r="L10" s="59">
        <f t="shared" si="3"/>
        <v>9205.3799999999992</v>
      </c>
      <c r="M10" s="59">
        <f t="shared" si="3"/>
        <v>9205.3799999999992</v>
      </c>
      <c r="N10" s="59">
        <f t="shared" si="3"/>
        <v>9205.3799999999992</v>
      </c>
      <c r="O10" s="59">
        <f t="shared" si="3"/>
        <v>9205.3799999999992</v>
      </c>
      <c r="P10" s="59">
        <f t="shared" si="3"/>
        <v>9205.3799999999992</v>
      </c>
      <c r="R10" s="59">
        <f>SUM(E10:P10)</f>
        <v>110464.56000000001</v>
      </c>
    </row>
    <row r="11" spans="1:18" s="9" customFormat="1" ht="13.5" x14ac:dyDescent="0.25">
      <c r="A11" s="20" t="s">
        <v>8</v>
      </c>
      <c r="B11" s="21" t="s">
        <v>9</v>
      </c>
      <c r="C11" s="12" t="s">
        <v>3</v>
      </c>
      <c r="E11" s="31">
        <f t="shared" ref="E11:P11" si="4">SUM(E12:E17)</f>
        <v>-2515.8303539999997</v>
      </c>
      <c r="F11" s="31">
        <f t="shared" si="4"/>
        <v>-2515.8303539999997</v>
      </c>
      <c r="G11" s="31">
        <f t="shared" si="4"/>
        <v>-2515.8303539999997</v>
      </c>
      <c r="H11" s="31">
        <f t="shared" si="4"/>
        <v>-2515.8303539999997</v>
      </c>
      <c r="I11" s="31">
        <f t="shared" si="4"/>
        <v>-2515.8303539999997</v>
      </c>
      <c r="J11" s="31">
        <f t="shared" si="4"/>
        <v>-2515.8303539999997</v>
      </c>
      <c r="K11" s="31">
        <f t="shared" si="4"/>
        <v>-2515.8303539999997</v>
      </c>
      <c r="L11" s="31">
        <f t="shared" si="4"/>
        <v>-2515.8303539999997</v>
      </c>
      <c r="M11" s="31">
        <f t="shared" si="4"/>
        <v>-2515.8303539999997</v>
      </c>
      <c r="N11" s="31">
        <f t="shared" si="4"/>
        <v>-2515.8303539999997</v>
      </c>
      <c r="O11" s="31">
        <f t="shared" si="4"/>
        <v>-2515.8303539999997</v>
      </c>
      <c r="P11" s="31">
        <f t="shared" si="4"/>
        <v>-2515.8303539999997</v>
      </c>
      <c r="R11" s="31">
        <f t="shared" si="1"/>
        <v>-30189.964247999989</v>
      </c>
    </row>
    <row r="12" spans="1:18" s="9" customFormat="1" x14ac:dyDescent="0.3">
      <c r="A12" s="68" t="s">
        <v>10</v>
      </c>
      <c r="B12" s="69" t="s">
        <v>65</v>
      </c>
      <c r="C12" s="70" t="s">
        <v>11</v>
      </c>
      <c r="D12" s="71"/>
      <c r="E12" s="72">
        <f>-E8*11%</f>
        <v>-1012.5917999999999</v>
      </c>
      <c r="F12" s="72">
        <f t="shared" ref="F12:P12" si="5">-F8*11%</f>
        <v>-1012.5917999999999</v>
      </c>
      <c r="G12" s="72">
        <f t="shared" si="5"/>
        <v>-1012.5917999999999</v>
      </c>
      <c r="H12" s="72">
        <f t="shared" si="5"/>
        <v>-1012.5917999999999</v>
      </c>
      <c r="I12" s="72">
        <f t="shared" si="5"/>
        <v>-1012.5917999999999</v>
      </c>
      <c r="J12" s="72">
        <f t="shared" si="5"/>
        <v>-1012.5917999999999</v>
      </c>
      <c r="K12" s="72">
        <f t="shared" si="5"/>
        <v>-1012.5917999999999</v>
      </c>
      <c r="L12" s="72">
        <f t="shared" si="5"/>
        <v>-1012.5917999999999</v>
      </c>
      <c r="M12" s="72">
        <f t="shared" si="5"/>
        <v>-1012.5917999999999</v>
      </c>
      <c r="N12" s="72">
        <f t="shared" si="5"/>
        <v>-1012.5917999999999</v>
      </c>
      <c r="O12" s="72">
        <f t="shared" si="5"/>
        <v>-1012.5917999999999</v>
      </c>
      <c r="P12" s="72">
        <f t="shared" si="5"/>
        <v>-1012.5917999999999</v>
      </c>
      <c r="Q12" s="71"/>
      <c r="R12" s="32">
        <f t="shared" si="1"/>
        <v>-12151.1016</v>
      </c>
    </row>
    <row r="13" spans="1:18" s="9" customFormat="1" x14ac:dyDescent="0.3">
      <c r="A13" s="68" t="s">
        <v>12</v>
      </c>
      <c r="B13" s="69" t="s">
        <v>66</v>
      </c>
      <c r="C13" s="70" t="s">
        <v>11</v>
      </c>
      <c r="D13" s="71"/>
      <c r="E13" s="72">
        <f>-E8*4.8%</f>
        <v>-441.85823999999997</v>
      </c>
      <c r="F13" s="72">
        <f t="shared" ref="F13:P13" si="6">-F8*4.8%</f>
        <v>-441.85823999999997</v>
      </c>
      <c r="G13" s="72">
        <f t="shared" si="6"/>
        <v>-441.85823999999997</v>
      </c>
      <c r="H13" s="72">
        <f t="shared" si="6"/>
        <v>-441.85823999999997</v>
      </c>
      <c r="I13" s="72">
        <f t="shared" si="6"/>
        <v>-441.85823999999997</v>
      </c>
      <c r="J13" s="72">
        <f t="shared" si="6"/>
        <v>-441.85823999999997</v>
      </c>
      <c r="K13" s="72">
        <f t="shared" si="6"/>
        <v>-441.85823999999997</v>
      </c>
      <c r="L13" s="72">
        <f t="shared" si="6"/>
        <v>-441.85823999999997</v>
      </c>
      <c r="M13" s="72">
        <f t="shared" si="6"/>
        <v>-441.85823999999997</v>
      </c>
      <c r="N13" s="72">
        <f t="shared" si="6"/>
        <v>-441.85823999999997</v>
      </c>
      <c r="O13" s="72">
        <f t="shared" si="6"/>
        <v>-441.85823999999997</v>
      </c>
      <c r="P13" s="72">
        <f t="shared" si="6"/>
        <v>-441.85823999999997</v>
      </c>
      <c r="Q13" s="71"/>
      <c r="R13" s="32">
        <f t="shared" si="1"/>
        <v>-5302.2988799999985</v>
      </c>
    </row>
    <row r="14" spans="1:18" s="9" customFormat="1" x14ac:dyDescent="0.3">
      <c r="A14" s="68" t="s">
        <v>13</v>
      </c>
      <c r="B14" s="69" t="s">
        <v>14</v>
      </c>
      <c r="C14" s="70" t="s">
        <v>11</v>
      </c>
      <c r="D14" s="71"/>
      <c r="E14" s="72">
        <f>-E8*2.88%</f>
        <v>-265.11494399999998</v>
      </c>
      <c r="F14" s="72">
        <f t="shared" ref="F14:P14" si="7">-F8*2.88%</f>
        <v>-265.11494399999998</v>
      </c>
      <c r="G14" s="72">
        <f t="shared" si="7"/>
        <v>-265.11494399999998</v>
      </c>
      <c r="H14" s="72">
        <f t="shared" si="7"/>
        <v>-265.11494399999998</v>
      </c>
      <c r="I14" s="72">
        <f t="shared" si="7"/>
        <v>-265.11494399999998</v>
      </c>
      <c r="J14" s="72">
        <f t="shared" si="7"/>
        <v>-265.11494399999998</v>
      </c>
      <c r="K14" s="72">
        <f t="shared" si="7"/>
        <v>-265.11494399999998</v>
      </c>
      <c r="L14" s="72">
        <f t="shared" si="7"/>
        <v>-265.11494399999998</v>
      </c>
      <c r="M14" s="72">
        <f t="shared" si="7"/>
        <v>-265.11494399999998</v>
      </c>
      <c r="N14" s="72">
        <f t="shared" si="7"/>
        <v>-265.11494399999998</v>
      </c>
      <c r="O14" s="72">
        <f t="shared" si="7"/>
        <v>-265.11494399999998</v>
      </c>
      <c r="P14" s="72">
        <f t="shared" si="7"/>
        <v>-265.11494399999998</v>
      </c>
      <c r="Q14" s="71"/>
      <c r="R14" s="32">
        <f t="shared" si="1"/>
        <v>-3181.3793279999995</v>
      </c>
    </row>
    <row r="15" spans="1:18" s="9" customFormat="1" x14ac:dyDescent="0.3">
      <c r="A15" s="68" t="s">
        <v>15</v>
      </c>
      <c r="B15" s="69" t="s">
        <v>16</v>
      </c>
      <c r="C15" s="70" t="s">
        <v>11</v>
      </c>
      <c r="D15" s="71"/>
      <c r="E15" s="72">
        <f t="shared" ref="E15" si="8">-E8*5%</f>
        <v>-460.26900000000001</v>
      </c>
      <c r="F15" s="72">
        <f t="shared" ref="F15:P15" si="9">-F8*5%</f>
        <v>-460.26900000000001</v>
      </c>
      <c r="G15" s="72">
        <f t="shared" si="9"/>
        <v>-460.26900000000001</v>
      </c>
      <c r="H15" s="72">
        <f t="shared" si="9"/>
        <v>-460.26900000000001</v>
      </c>
      <c r="I15" s="72">
        <f t="shared" si="9"/>
        <v>-460.26900000000001</v>
      </c>
      <c r="J15" s="72">
        <f t="shared" si="9"/>
        <v>-460.26900000000001</v>
      </c>
      <c r="K15" s="72">
        <f t="shared" si="9"/>
        <v>-460.26900000000001</v>
      </c>
      <c r="L15" s="72">
        <f t="shared" si="9"/>
        <v>-460.26900000000001</v>
      </c>
      <c r="M15" s="72">
        <f t="shared" si="9"/>
        <v>-460.26900000000001</v>
      </c>
      <c r="N15" s="72">
        <f t="shared" si="9"/>
        <v>-460.26900000000001</v>
      </c>
      <c r="O15" s="72">
        <f t="shared" si="9"/>
        <v>-460.26900000000001</v>
      </c>
      <c r="P15" s="72">
        <f t="shared" si="9"/>
        <v>-460.26900000000001</v>
      </c>
      <c r="Q15" s="71"/>
      <c r="R15" s="32">
        <f t="shared" si="1"/>
        <v>-5523.2280000000019</v>
      </c>
    </row>
    <row r="16" spans="1:18" s="9" customFormat="1" x14ac:dyDescent="0.3">
      <c r="A16" s="68" t="s">
        <v>17</v>
      </c>
      <c r="B16" s="69" t="s">
        <v>55</v>
      </c>
      <c r="C16" s="70" t="s">
        <v>11</v>
      </c>
      <c r="D16" s="71"/>
      <c r="E16" s="72">
        <f t="shared" ref="E16" si="10">-E8*0.65%</f>
        <v>-59.834969999999998</v>
      </c>
      <c r="F16" s="72">
        <f t="shared" ref="F16:P16" si="11">-F8*0.65%</f>
        <v>-59.834969999999998</v>
      </c>
      <c r="G16" s="72">
        <f t="shared" si="11"/>
        <v>-59.834969999999998</v>
      </c>
      <c r="H16" s="72">
        <f t="shared" si="11"/>
        <v>-59.834969999999998</v>
      </c>
      <c r="I16" s="72">
        <f t="shared" si="11"/>
        <v>-59.834969999999998</v>
      </c>
      <c r="J16" s="72">
        <f t="shared" si="11"/>
        <v>-59.834969999999998</v>
      </c>
      <c r="K16" s="72">
        <f t="shared" si="11"/>
        <v>-59.834969999999998</v>
      </c>
      <c r="L16" s="72">
        <f t="shared" si="11"/>
        <v>-59.834969999999998</v>
      </c>
      <c r="M16" s="72">
        <f t="shared" si="11"/>
        <v>-59.834969999999998</v>
      </c>
      <c r="N16" s="72">
        <f t="shared" si="11"/>
        <v>-59.834969999999998</v>
      </c>
      <c r="O16" s="72">
        <f t="shared" si="11"/>
        <v>-59.834969999999998</v>
      </c>
      <c r="P16" s="72">
        <f t="shared" si="11"/>
        <v>-59.834969999999998</v>
      </c>
      <c r="Q16" s="71"/>
      <c r="R16" s="32">
        <f t="shared" si="1"/>
        <v>-718.01963999999998</v>
      </c>
    </row>
    <row r="17" spans="1:18" s="9" customFormat="1" x14ac:dyDescent="0.3">
      <c r="A17" s="68" t="s">
        <v>18</v>
      </c>
      <c r="B17" s="69" t="s">
        <v>19</v>
      </c>
      <c r="C17" s="70" t="s">
        <v>11</v>
      </c>
      <c r="D17" s="71"/>
      <c r="E17" s="72">
        <f t="shared" ref="E17" si="12">-E8*3%</f>
        <v>-276.16139999999996</v>
      </c>
      <c r="F17" s="72">
        <f t="shared" ref="F17:P17" si="13">-F8*3%</f>
        <v>-276.16139999999996</v>
      </c>
      <c r="G17" s="72">
        <f t="shared" si="13"/>
        <v>-276.16139999999996</v>
      </c>
      <c r="H17" s="72">
        <f t="shared" si="13"/>
        <v>-276.16139999999996</v>
      </c>
      <c r="I17" s="72">
        <f t="shared" si="13"/>
        <v>-276.16139999999996</v>
      </c>
      <c r="J17" s="72">
        <f t="shared" si="13"/>
        <v>-276.16139999999996</v>
      </c>
      <c r="K17" s="72">
        <f t="shared" si="13"/>
        <v>-276.16139999999996</v>
      </c>
      <c r="L17" s="72">
        <f t="shared" si="13"/>
        <v>-276.16139999999996</v>
      </c>
      <c r="M17" s="72">
        <f t="shared" si="13"/>
        <v>-276.16139999999996</v>
      </c>
      <c r="N17" s="72">
        <f t="shared" si="13"/>
        <v>-276.16139999999996</v>
      </c>
      <c r="O17" s="72">
        <f t="shared" si="13"/>
        <v>-276.16139999999996</v>
      </c>
      <c r="P17" s="72">
        <f t="shared" si="13"/>
        <v>-276.16139999999996</v>
      </c>
      <c r="Q17" s="71"/>
      <c r="R17" s="32">
        <f t="shared" si="1"/>
        <v>-3313.9367999999995</v>
      </c>
    </row>
    <row r="18" spans="1:18" s="9" customFormat="1" ht="13.5" x14ac:dyDescent="0.25">
      <c r="A18" s="17" t="s">
        <v>20</v>
      </c>
      <c r="B18" s="18" t="s">
        <v>60</v>
      </c>
      <c r="C18" s="19" t="s">
        <v>7</v>
      </c>
      <c r="E18" s="59">
        <f>E10+E11</f>
        <v>6689.5496459999995</v>
      </c>
      <c r="F18" s="59">
        <f t="shared" ref="F18:P18" si="14">F10+F11</f>
        <v>6689.5496459999995</v>
      </c>
      <c r="G18" s="59">
        <f t="shared" si="14"/>
        <v>6689.5496459999995</v>
      </c>
      <c r="H18" s="59">
        <f t="shared" si="14"/>
        <v>6689.5496459999995</v>
      </c>
      <c r="I18" s="59">
        <f t="shared" si="14"/>
        <v>6689.5496459999995</v>
      </c>
      <c r="J18" s="59">
        <f t="shared" si="14"/>
        <v>6689.5496459999995</v>
      </c>
      <c r="K18" s="59">
        <f t="shared" si="14"/>
        <v>6689.5496459999995</v>
      </c>
      <c r="L18" s="59">
        <f t="shared" si="14"/>
        <v>6689.5496459999995</v>
      </c>
      <c r="M18" s="59">
        <f t="shared" si="14"/>
        <v>6689.5496459999995</v>
      </c>
      <c r="N18" s="59">
        <f t="shared" si="14"/>
        <v>6689.5496459999995</v>
      </c>
      <c r="O18" s="59">
        <f t="shared" si="14"/>
        <v>6689.5496459999995</v>
      </c>
      <c r="P18" s="59">
        <f t="shared" si="14"/>
        <v>6689.5496459999995</v>
      </c>
      <c r="R18" s="59">
        <f>SUM(E18:P18)</f>
        <v>80274.595751999994</v>
      </c>
    </row>
    <row r="19" spans="1:18" s="9" customFormat="1" ht="13.5" x14ac:dyDescent="0.25">
      <c r="A19" s="10" t="s">
        <v>21</v>
      </c>
      <c r="B19" s="60" t="s">
        <v>22</v>
      </c>
      <c r="C19" s="12" t="s">
        <v>3</v>
      </c>
      <c r="E19" s="61">
        <f t="shared" ref="E19:P19" si="15">SUM(E20:E33)</f>
        <v>-6853.6179599999996</v>
      </c>
      <c r="F19" s="61">
        <f t="shared" si="15"/>
        <v>-6853.6179599999996</v>
      </c>
      <c r="G19" s="61">
        <f t="shared" si="15"/>
        <v>-6853.6179599999996</v>
      </c>
      <c r="H19" s="61">
        <f t="shared" si="15"/>
        <v>-6853.6179599999996</v>
      </c>
      <c r="I19" s="61">
        <f t="shared" si="15"/>
        <v>-6853.6179599999996</v>
      </c>
      <c r="J19" s="61">
        <f t="shared" si="15"/>
        <v>-6853.6179599999996</v>
      </c>
      <c r="K19" s="61">
        <f t="shared" si="15"/>
        <v>-6853.6179599999996</v>
      </c>
      <c r="L19" s="61">
        <f t="shared" si="15"/>
        <v>-6853.6179599999996</v>
      </c>
      <c r="M19" s="61">
        <f t="shared" si="15"/>
        <v>-6853.6179599999996</v>
      </c>
      <c r="N19" s="61">
        <f t="shared" si="15"/>
        <v>-6853.6179599999996</v>
      </c>
      <c r="O19" s="61">
        <f t="shared" si="15"/>
        <v>-6853.6179599999996</v>
      </c>
      <c r="P19" s="61">
        <f t="shared" si="15"/>
        <v>-6853.6179599999996</v>
      </c>
      <c r="R19" s="31">
        <f t="shared" si="1"/>
        <v>-82243.415520000024</v>
      </c>
    </row>
    <row r="20" spans="1:18" x14ac:dyDescent="0.3">
      <c r="A20" s="56" t="s">
        <v>23</v>
      </c>
      <c r="B20" s="84" t="s">
        <v>24</v>
      </c>
      <c r="C20" s="57" t="s">
        <v>11</v>
      </c>
      <c r="D20" s="85"/>
      <c r="E20" s="86">
        <f t="shared" ref="E20:P20" si="16">-$L$1</f>
        <v>-3653.28</v>
      </c>
      <c r="F20" s="86">
        <f t="shared" si="16"/>
        <v>-3653.28</v>
      </c>
      <c r="G20" s="86">
        <f t="shared" si="16"/>
        <v>-3653.28</v>
      </c>
      <c r="H20" s="86">
        <f t="shared" si="16"/>
        <v>-3653.28</v>
      </c>
      <c r="I20" s="86">
        <f t="shared" si="16"/>
        <v>-3653.28</v>
      </c>
      <c r="J20" s="86">
        <f t="shared" si="16"/>
        <v>-3653.28</v>
      </c>
      <c r="K20" s="86">
        <f t="shared" si="16"/>
        <v>-3653.28</v>
      </c>
      <c r="L20" s="86">
        <f t="shared" si="16"/>
        <v>-3653.28</v>
      </c>
      <c r="M20" s="86">
        <f t="shared" si="16"/>
        <v>-3653.28</v>
      </c>
      <c r="N20" s="86">
        <f t="shared" si="16"/>
        <v>-3653.28</v>
      </c>
      <c r="O20" s="86">
        <f t="shared" si="16"/>
        <v>-3653.28</v>
      </c>
      <c r="P20" s="86">
        <f t="shared" si="16"/>
        <v>-3653.28</v>
      </c>
      <c r="Q20" s="85"/>
      <c r="R20" s="33">
        <f t="shared" ref="R20:R33" si="17">SUM(E20:P20)</f>
        <v>-43839.359999999993</v>
      </c>
    </row>
    <row r="21" spans="1:18" x14ac:dyDescent="0.3">
      <c r="A21" s="68" t="s">
        <v>25</v>
      </c>
      <c r="B21" s="73" t="s">
        <v>90</v>
      </c>
      <c r="C21" s="70" t="s">
        <v>26</v>
      </c>
      <c r="D21" s="74"/>
      <c r="E21" s="75">
        <f>E20*34.8%-E12</f>
        <v>-258.74964</v>
      </c>
      <c r="F21" s="75">
        <f t="shared" ref="F21:P21" si="18">F20*34.8%-F12</f>
        <v>-258.74964</v>
      </c>
      <c r="G21" s="75">
        <f t="shared" si="18"/>
        <v>-258.74964</v>
      </c>
      <c r="H21" s="75">
        <f t="shared" si="18"/>
        <v>-258.74964</v>
      </c>
      <c r="I21" s="75">
        <f t="shared" si="18"/>
        <v>-258.74964</v>
      </c>
      <c r="J21" s="75">
        <f t="shared" si="18"/>
        <v>-258.74964</v>
      </c>
      <c r="K21" s="75">
        <f t="shared" si="18"/>
        <v>-258.74964</v>
      </c>
      <c r="L21" s="75">
        <f t="shared" si="18"/>
        <v>-258.74964</v>
      </c>
      <c r="M21" s="75">
        <f t="shared" si="18"/>
        <v>-258.74964</v>
      </c>
      <c r="N21" s="75">
        <f t="shared" si="18"/>
        <v>-258.74964</v>
      </c>
      <c r="O21" s="75">
        <f t="shared" si="18"/>
        <v>-258.74964</v>
      </c>
      <c r="P21" s="75">
        <f t="shared" si="18"/>
        <v>-258.74964</v>
      </c>
      <c r="Q21" s="74"/>
      <c r="R21" s="32">
        <f t="shared" si="17"/>
        <v>-3104.99568</v>
      </c>
    </row>
    <row r="22" spans="1:18" x14ac:dyDescent="0.3">
      <c r="A22" s="68" t="s">
        <v>27</v>
      </c>
      <c r="B22" s="73" t="s">
        <v>67</v>
      </c>
      <c r="C22" s="70" t="s">
        <v>11</v>
      </c>
      <c r="D22" s="74"/>
      <c r="E22" s="76">
        <f t="shared" ref="E22:P22" si="19">E20/12</f>
        <v>-304.44</v>
      </c>
      <c r="F22" s="76">
        <f t="shared" si="19"/>
        <v>-304.44</v>
      </c>
      <c r="G22" s="76">
        <f t="shared" si="19"/>
        <v>-304.44</v>
      </c>
      <c r="H22" s="76">
        <f t="shared" si="19"/>
        <v>-304.44</v>
      </c>
      <c r="I22" s="76">
        <f t="shared" si="19"/>
        <v>-304.44</v>
      </c>
      <c r="J22" s="76">
        <f t="shared" si="19"/>
        <v>-304.44</v>
      </c>
      <c r="K22" s="76">
        <f t="shared" si="19"/>
        <v>-304.44</v>
      </c>
      <c r="L22" s="76">
        <f t="shared" si="19"/>
        <v>-304.44</v>
      </c>
      <c r="M22" s="76">
        <f t="shared" si="19"/>
        <v>-304.44</v>
      </c>
      <c r="N22" s="76">
        <f t="shared" si="19"/>
        <v>-304.44</v>
      </c>
      <c r="O22" s="76">
        <f t="shared" si="19"/>
        <v>-304.44</v>
      </c>
      <c r="P22" s="76">
        <f t="shared" si="19"/>
        <v>-304.44</v>
      </c>
      <c r="Q22" s="74"/>
      <c r="R22" s="32">
        <f t="shared" si="17"/>
        <v>-3653.28</v>
      </c>
    </row>
    <row r="23" spans="1:18" x14ac:dyDescent="0.3">
      <c r="A23" s="68" t="s">
        <v>28</v>
      </c>
      <c r="B23" s="73" t="s">
        <v>73</v>
      </c>
      <c r="C23" s="70" t="s">
        <v>11</v>
      </c>
      <c r="D23" s="77"/>
      <c r="E23" s="78">
        <f>E22/3</f>
        <v>-101.48</v>
      </c>
      <c r="F23" s="78">
        <f t="shared" ref="F23:P23" si="20">F22/3</f>
        <v>-101.48</v>
      </c>
      <c r="G23" s="78">
        <f t="shared" si="20"/>
        <v>-101.48</v>
      </c>
      <c r="H23" s="78">
        <f t="shared" si="20"/>
        <v>-101.48</v>
      </c>
      <c r="I23" s="78">
        <f t="shared" si="20"/>
        <v>-101.48</v>
      </c>
      <c r="J23" s="78">
        <f t="shared" si="20"/>
        <v>-101.48</v>
      </c>
      <c r="K23" s="78">
        <f t="shared" si="20"/>
        <v>-101.48</v>
      </c>
      <c r="L23" s="78">
        <f t="shared" si="20"/>
        <v>-101.48</v>
      </c>
      <c r="M23" s="78">
        <f t="shared" si="20"/>
        <v>-101.48</v>
      </c>
      <c r="N23" s="78">
        <f t="shared" si="20"/>
        <v>-101.48</v>
      </c>
      <c r="O23" s="78">
        <f t="shared" si="20"/>
        <v>-101.48</v>
      </c>
      <c r="P23" s="78">
        <f t="shared" si="20"/>
        <v>-101.48</v>
      </c>
      <c r="Q23" s="77"/>
      <c r="R23" s="32">
        <f t="shared" si="17"/>
        <v>-1217.76</v>
      </c>
    </row>
    <row r="24" spans="1:18" x14ac:dyDescent="0.3">
      <c r="A24" s="68" t="s">
        <v>29</v>
      </c>
      <c r="B24" s="73" t="s">
        <v>74</v>
      </c>
      <c r="C24" s="70" t="s">
        <v>11</v>
      </c>
      <c r="D24" s="77"/>
      <c r="E24" s="78">
        <f t="shared" ref="E24:P24" si="21">E20/12</f>
        <v>-304.44</v>
      </c>
      <c r="F24" s="78">
        <f t="shared" si="21"/>
        <v>-304.44</v>
      </c>
      <c r="G24" s="78">
        <f t="shared" si="21"/>
        <v>-304.44</v>
      </c>
      <c r="H24" s="78">
        <f t="shared" si="21"/>
        <v>-304.44</v>
      </c>
      <c r="I24" s="78">
        <f t="shared" si="21"/>
        <v>-304.44</v>
      </c>
      <c r="J24" s="78">
        <f t="shared" si="21"/>
        <v>-304.44</v>
      </c>
      <c r="K24" s="78">
        <f t="shared" si="21"/>
        <v>-304.44</v>
      </c>
      <c r="L24" s="78">
        <f t="shared" si="21"/>
        <v>-304.44</v>
      </c>
      <c r="M24" s="78">
        <f t="shared" si="21"/>
        <v>-304.44</v>
      </c>
      <c r="N24" s="78">
        <f t="shared" si="21"/>
        <v>-304.44</v>
      </c>
      <c r="O24" s="78">
        <f t="shared" si="21"/>
        <v>-304.44</v>
      </c>
      <c r="P24" s="78">
        <f t="shared" si="21"/>
        <v>-304.44</v>
      </c>
      <c r="Q24" s="77"/>
      <c r="R24" s="32">
        <f t="shared" si="17"/>
        <v>-3653.28</v>
      </c>
    </row>
    <row r="25" spans="1:18" x14ac:dyDescent="0.3">
      <c r="A25" s="68" t="s">
        <v>30</v>
      </c>
      <c r="B25" s="73" t="s">
        <v>91</v>
      </c>
      <c r="C25" s="70" t="s">
        <v>11</v>
      </c>
      <c r="D25" s="77"/>
      <c r="E25" s="78">
        <f>+E24*34.8%</f>
        <v>-105.94511999999999</v>
      </c>
      <c r="F25" s="78">
        <f t="shared" ref="F25:P25" si="22">+F24*34.8%</f>
        <v>-105.94511999999999</v>
      </c>
      <c r="G25" s="78">
        <f t="shared" si="22"/>
        <v>-105.94511999999999</v>
      </c>
      <c r="H25" s="78">
        <f t="shared" si="22"/>
        <v>-105.94511999999999</v>
      </c>
      <c r="I25" s="78">
        <f t="shared" si="22"/>
        <v>-105.94511999999999</v>
      </c>
      <c r="J25" s="78">
        <f t="shared" si="22"/>
        <v>-105.94511999999999</v>
      </c>
      <c r="K25" s="78">
        <f t="shared" si="22"/>
        <v>-105.94511999999999</v>
      </c>
      <c r="L25" s="78">
        <f t="shared" si="22"/>
        <v>-105.94511999999999</v>
      </c>
      <c r="M25" s="78">
        <f t="shared" si="22"/>
        <v>-105.94511999999999</v>
      </c>
      <c r="N25" s="78">
        <f t="shared" si="22"/>
        <v>-105.94511999999999</v>
      </c>
      <c r="O25" s="78">
        <f t="shared" si="22"/>
        <v>-105.94511999999999</v>
      </c>
      <c r="P25" s="78">
        <f t="shared" si="22"/>
        <v>-105.94511999999999</v>
      </c>
      <c r="Q25" s="77"/>
      <c r="R25" s="32">
        <f t="shared" si="17"/>
        <v>-1271.3414400000001</v>
      </c>
    </row>
    <row r="26" spans="1:18" x14ac:dyDescent="0.3">
      <c r="A26" s="68" t="s">
        <v>31</v>
      </c>
      <c r="B26" s="79" t="s">
        <v>41</v>
      </c>
      <c r="C26" s="57" t="s">
        <v>11</v>
      </c>
      <c r="D26" s="80"/>
      <c r="E26" s="81">
        <f>-$L$2</f>
        <v>-1479.28</v>
      </c>
      <c r="F26" s="81">
        <f t="shared" ref="F26:P26" si="23">-$L$2</f>
        <v>-1479.28</v>
      </c>
      <c r="G26" s="81">
        <f t="shared" si="23"/>
        <v>-1479.28</v>
      </c>
      <c r="H26" s="81">
        <f t="shared" si="23"/>
        <v>-1479.28</v>
      </c>
      <c r="I26" s="81">
        <f t="shared" si="23"/>
        <v>-1479.28</v>
      </c>
      <c r="J26" s="81">
        <f t="shared" si="23"/>
        <v>-1479.28</v>
      </c>
      <c r="K26" s="81">
        <f t="shared" si="23"/>
        <v>-1479.28</v>
      </c>
      <c r="L26" s="81">
        <f t="shared" si="23"/>
        <v>-1479.28</v>
      </c>
      <c r="M26" s="81">
        <f t="shared" si="23"/>
        <v>-1479.28</v>
      </c>
      <c r="N26" s="81">
        <f t="shared" si="23"/>
        <v>-1479.28</v>
      </c>
      <c r="O26" s="81">
        <f t="shared" si="23"/>
        <v>-1479.28</v>
      </c>
      <c r="P26" s="81">
        <f t="shared" si="23"/>
        <v>-1479.28</v>
      </c>
      <c r="Q26" s="80"/>
      <c r="R26" s="33">
        <f t="shared" si="17"/>
        <v>-17751.360000000004</v>
      </c>
    </row>
    <row r="27" spans="1:18" x14ac:dyDescent="0.3">
      <c r="A27" s="68" t="s">
        <v>32</v>
      </c>
      <c r="B27" s="79" t="s">
        <v>64</v>
      </c>
      <c r="C27" s="57" t="s">
        <v>11</v>
      </c>
      <c r="D27" s="80"/>
      <c r="E27" s="81">
        <f>-$L$5</f>
        <v>-313.20319999999998</v>
      </c>
      <c r="F27" s="81">
        <f t="shared" ref="F27:P27" si="24">-$L$5</f>
        <v>-313.20319999999998</v>
      </c>
      <c r="G27" s="81">
        <f t="shared" si="24"/>
        <v>-313.20319999999998</v>
      </c>
      <c r="H27" s="81">
        <f t="shared" si="24"/>
        <v>-313.20319999999998</v>
      </c>
      <c r="I27" s="81">
        <f t="shared" si="24"/>
        <v>-313.20319999999998</v>
      </c>
      <c r="J27" s="81">
        <f t="shared" si="24"/>
        <v>-313.20319999999998</v>
      </c>
      <c r="K27" s="81">
        <f t="shared" si="24"/>
        <v>-313.20319999999998</v>
      </c>
      <c r="L27" s="81">
        <f t="shared" si="24"/>
        <v>-313.20319999999998</v>
      </c>
      <c r="M27" s="81">
        <f t="shared" si="24"/>
        <v>-313.20319999999998</v>
      </c>
      <c r="N27" s="81">
        <f t="shared" si="24"/>
        <v>-313.20319999999998</v>
      </c>
      <c r="O27" s="81">
        <f t="shared" si="24"/>
        <v>-313.20319999999998</v>
      </c>
      <c r="P27" s="81">
        <f t="shared" si="24"/>
        <v>-313.20319999999998</v>
      </c>
      <c r="Q27" s="80"/>
      <c r="R27" s="33">
        <f t="shared" si="17"/>
        <v>-3758.4383999999995</v>
      </c>
    </row>
    <row r="28" spans="1:18" x14ac:dyDescent="0.3">
      <c r="A28" s="68" t="s">
        <v>33</v>
      </c>
      <c r="B28" s="73" t="s">
        <v>56</v>
      </c>
      <c r="C28" s="70" t="s">
        <v>11</v>
      </c>
      <c r="D28" s="77"/>
      <c r="E28" s="78">
        <v>0</v>
      </c>
      <c r="F28" s="78">
        <v>0</v>
      </c>
      <c r="G28" s="78">
        <v>0</v>
      </c>
      <c r="H28" s="78">
        <v>0</v>
      </c>
      <c r="I28" s="78">
        <v>0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7"/>
      <c r="R28" s="32">
        <f t="shared" si="17"/>
        <v>0</v>
      </c>
    </row>
    <row r="29" spans="1:18" x14ac:dyDescent="0.3">
      <c r="A29" s="68" t="s">
        <v>34</v>
      </c>
      <c r="B29" s="56" t="s">
        <v>58</v>
      </c>
      <c r="C29" s="57" t="s">
        <v>11</v>
      </c>
      <c r="D29" s="83"/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83"/>
      <c r="R29" s="33">
        <f t="shared" si="17"/>
        <v>0</v>
      </c>
    </row>
    <row r="30" spans="1:18" s="88" customFormat="1" x14ac:dyDescent="0.3">
      <c r="A30" s="68" t="s">
        <v>35</v>
      </c>
      <c r="B30" s="87" t="s">
        <v>63</v>
      </c>
      <c r="C30" s="57" t="s">
        <v>11</v>
      </c>
      <c r="D30" s="85"/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85"/>
      <c r="R30" s="33">
        <f t="shared" si="17"/>
        <v>0</v>
      </c>
    </row>
    <row r="31" spans="1:18" s="88" customFormat="1" x14ac:dyDescent="0.3">
      <c r="A31" s="68" t="s">
        <v>36</v>
      </c>
      <c r="B31" s="91" t="s">
        <v>79</v>
      </c>
      <c r="C31" s="92" t="s">
        <v>11</v>
      </c>
      <c r="D31" s="93"/>
      <c r="E31" s="94">
        <f>-$N$1</f>
        <v>-307.54000000000002</v>
      </c>
      <c r="F31" s="94">
        <f t="shared" ref="F31:P31" si="25">-$N$1</f>
        <v>-307.54000000000002</v>
      </c>
      <c r="G31" s="94">
        <f t="shared" si="25"/>
        <v>-307.54000000000002</v>
      </c>
      <c r="H31" s="94">
        <f t="shared" si="25"/>
        <v>-307.54000000000002</v>
      </c>
      <c r="I31" s="94">
        <f t="shared" si="25"/>
        <v>-307.54000000000002</v>
      </c>
      <c r="J31" s="94">
        <f t="shared" si="25"/>
        <v>-307.54000000000002</v>
      </c>
      <c r="K31" s="94">
        <f t="shared" si="25"/>
        <v>-307.54000000000002</v>
      </c>
      <c r="L31" s="94">
        <f t="shared" si="25"/>
        <v>-307.54000000000002</v>
      </c>
      <c r="M31" s="94">
        <f t="shared" si="25"/>
        <v>-307.54000000000002</v>
      </c>
      <c r="N31" s="94">
        <f t="shared" si="25"/>
        <v>-307.54000000000002</v>
      </c>
      <c r="O31" s="94">
        <f t="shared" si="25"/>
        <v>-307.54000000000002</v>
      </c>
      <c r="P31" s="94">
        <f t="shared" si="25"/>
        <v>-307.54000000000002</v>
      </c>
      <c r="Q31" s="93"/>
      <c r="R31" s="95">
        <f>SUM(E31:P31)</f>
        <v>-3690.48</v>
      </c>
    </row>
    <row r="32" spans="1:18" s="96" customFormat="1" x14ac:dyDescent="0.3">
      <c r="A32" s="68" t="s">
        <v>37</v>
      </c>
      <c r="B32" s="91" t="s">
        <v>92</v>
      </c>
      <c r="C32" s="92" t="s">
        <v>11</v>
      </c>
      <c r="D32" s="93"/>
      <c r="E32" s="94">
        <f>-$N$2</f>
        <v>-21.26</v>
      </c>
      <c r="F32" s="94">
        <f t="shared" ref="F32:P32" si="26">-$N$2</f>
        <v>-21.26</v>
      </c>
      <c r="G32" s="94">
        <f t="shared" si="26"/>
        <v>-21.26</v>
      </c>
      <c r="H32" s="94">
        <f t="shared" si="26"/>
        <v>-21.26</v>
      </c>
      <c r="I32" s="94">
        <f t="shared" si="26"/>
        <v>-21.26</v>
      </c>
      <c r="J32" s="94">
        <f t="shared" si="26"/>
        <v>-21.26</v>
      </c>
      <c r="K32" s="94">
        <f t="shared" si="26"/>
        <v>-21.26</v>
      </c>
      <c r="L32" s="94">
        <f t="shared" si="26"/>
        <v>-21.26</v>
      </c>
      <c r="M32" s="94">
        <f t="shared" si="26"/>
        <v>-21.26</v>
      </c>
      <c r="N32" s="94">
        <f t="shared" si="26"/>
        <v>-21.26</v>
      </c>
      <c r="O32" s="94">
        <f t="shared" si="26"/>
        <v>-21.26</v>
      </c>
      <c r="P32" s="94">
        <f t="shared" si="26"/>
        <v>-21.26</v>
      </c>
      <c r="Q32" s="93"/>
      <c r="R32" s="95">
        <f>SUM(E32:P32)</f>
        <v>-255.11999999999998</v>
      </c>
    </row>
    <row r="33" spans="1:18" s="89" customFormat="1" x14ac:dyDescent="0.3">
      <c r="A33" s="68" t="s">
        <v>38</v>
      </c>
      <c r="B33" s="91" t="s">
        <v>93</v>
      </c>
      <c r="C33" s="57" t="s">
        <v>11</v>
      </c>
      <c r="D33" s="58"/>
      <c r="E33" s="94">
        <f>-$N$3</f>
        <v>-4</v>
      </c>
      <c r="F33" s="94">
        <f t="shared" ref="F33:P33" si="27">-$N$3</f>
        <v>-4</v>
      </c>
      <c r="G33" s="94">
        <f t="shared" si="27"/>
        <v>-4</v>
      </c>
      <c r="H33" s="94">
        <f t="shared" si="27"/>
        <v>-4</v>
      </c>
      <c r="I33" s="94">
        <f t="shared" si="27"/>
        <v>-4</v>
      </c>
      <c r="J33" s="94">
        <f t="shared" si="27"/>
        <v>-4</v>
      </c>
      <c r="K33" s="94">
        <f t="shared" si="27"/>
        <v>-4</v>
      </c>
      <c r="L33" s="94">
        <f t="shared" si="27"/>
        <v>-4</v>
      </c>
      <c r="M33" s="94">
        <f t="shared" si="27"/>
        <v>-4</v>
      </c>
      <c r="N33" s="94">
        <f t="shared" si="27"/>
        <v>-4</v>
      </c>
      <c r="O33" s="94">
        <f t="shared" si="27"/>
        <v>-4</v>
      </c>
      <c r="P33" s="94">
        <f t="shared" si="27"/>
        <v>-4</v>
      </c>
      <c r="Q33" s="58"/>
      <c r="R33" s="33">
        <f t="shared" si="17"/>
        <v>-48</v>
      </c>
    </row>
    <row r="34" spans="1:18" s="9" customFormat="1" ht="13.5" x14ac:dyDescent="0.25">
      <c r="A34" s="24" t="s">
        <v>39</v>
      </c>
      <c r="B34" s="25" t="s">
        <v>40</v>
      </c>
      <c r="C34" s="26" t="s">
        <v>7</v>
      </c>
      <c r="E34" s="59">
        <f t="shared" ref="E34:P34" si="28">E18+E19</f>
        <v>-164.0683140000001</v>
      </c>
      <c r="F34" s="59">
        <f t="shared" si="28"/>
        <v>-164.0683140000001</v>
      </c>
      <c r="G34" s="59">
        <f t="shared" si="28"/>
        <v>-164.0683140000001</v>
      </c>
      <c r="H34" s="59">
        <f t="shared" si="28"/>
        <v>-164.0683140000001</v>
      </c>
      <c r="I34" s="59">
        <f t="shared" si="28"/>
        <v>-164.0683140000001</v>
      </c>
      <c r="J34" s="59">
        <f t="shared" si="28"/>
        <v>-164.0683140000001</v>
      </c>
      <c r="K34" s="59">
        <f t="shared" si="28"/>
        <v>-164.0683140000001</v>
      </c>
      <c r="L34" s="59">
        <f t="shared" si="28"/>
        <v>-164.0683140000001</v>
      </c>
      <c r="M34" s="59">
        <f t="shared" si="28"/>
        <v>-164.0683140000001</v>
      </c>
      <c r="N34" s="59">
        <f t="shared" si="28"/>
        <v>-164.0683140000001</v>
      </c>
      <c r="O34" s="59">
        <f t="shared" si="28"/>
        <v>-164.0683140000001</v>
      </c>
      <c r="P34" s="59">
        <f t="shared" si="28"/>
        <v>-164.0683140000001</v>
      </c>
      <c r="R34" s="59">
        <f>SUM(E34:P34)</f>
        <v>-1968.8197680000012</v>
      </c>
    </row>
    <row r="35" spans="1:18" x14ac:dyDescent="0.3">
      <c r="A35" s="22"/>
      <c r="C35" s="23"/>
      <c r="D35" s="3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"/>
      <c r="R35" s="66"/>
    </row>
    <row r="36" spans="1:18" s="9" customFormat="1" ht="13.5" x14ac:dyDescent="0.25">
      <c r="A36" s="24" t="s">
        <v>61</v>
      </c>
      <c r="B36" s="25" t="s">
        <v>57</v>
      </c>
      <c r="C36" s="26" t="s">
        <v>11</v>
      </c>
      <c r="E36" s="65">
        <f t="shared" ref="E36:P36" si="29">E34/E8</f>
        <v>-1.7823089758380439E-2</v>
      </c>
      <c r="F36" s="65">
        <f t="shared" si="29"/>
        <v>-1.7823089758380439E-2</v>
      </c>
      <c r="G36" s="65">
        <f t="shared" si="29"/>
        <v>-1.7823089758380439E-2</v>
      </c>
      <c r="H36" s="65">
        <f t="shared" si="29"/>
        <v>-1.7823089758380439E-2</v>
      </c>
      <c r="I36" s="65">
        <f t="shared" si="29"/>
        <v>-1.7823089758380439E-2</v>
      </c>
      <c r="J36" s="65">
        <f t="shared" si="29"/>
        <v>-1.7823089758380439E-2</v>
      </c>
      <c r="K36" s="65">
        <f t="shared" si="29"/>
        <v>-1.7823089758380439E-2</v>
      </c>
      <c r="L36" s="65">
        <f t="shared" si="29"/>
        <v>-1.7823089758380439E-2</v>
      </c>
      <c r="M36" s="65">
        <f t="shared" si="29"/>
        <v>-1.7823089758380439E-2</v>
      </c>
      <c r="N36" s="65">
        <f t="shared" si="29"/>
        <v>-1.7823089758380439E-2</v>
      </c>
      <c r="O36" s="65">
        <f t="shared" si="29"/>
        <v>-1.7823089758380439E-2</v>
      </c>
      <c r="P36" s="65">
        <f t="shared" si="29"/>
        <v>-1.7823089758380439E-2</v>
      </c>
      <c r="R36" s="65">
        <f>R34/R8</f>
        <v>-1.7823089758380435E-2</v>
      </c>
    </row>
    <row r="37" spans="1:18" s="9" customFormat="1" x14ac:dyDescent="0.3">
      <c r="A37" s="28"/>
      <c r="B37" s="29"/>
      <c r="C37" s="3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R37" s="67"/>
    </row>
    <row r="38" spans="1:18" s="9" customFormat="1" ht="13.5" x14ac:dyDescent="0.25">
      <c r="A38" s="24" t="s">
        <v>62</v>
      </c>
      <c r="B38" s="25" t="s">
        <v>87</v>
      </c>
      <c r="C38" s="26" t="s">
        <v>7</v>
      </c>
      <c r="E38" s="59">
        <f>(E34)</f>
        <v>-164.0683140000001</v>
      </c>
      <c r="F38" s="59">
        <f t="shared" ref="F38:P38" si="30">(F34)</f>
        <v>-164.0683140000001</v>
      </c>
      <c r="G38" s="59">
        <f t="shared" si="30"/>
        <v>-164.0683140000001</v>
      </c>
      <c r="H38" s="59">
        <f t="shared" si="30"/>
        <v>-164.0683140000001</v>
      </c>
      <c r="I38" s="59">
        <f t="shared" si="30"/>
        <v>-164.0683140000001</v>
      </c>
      <c r="J38" s="59">
        <f t="shared" si="30"/>
        <v>-164.0683140000001</v>
      </c>
      <c r="K38" s="59">
        <f t="shared" si="30"/>
        <v>-164.0683140000001</v>
      </c>
      <c r="L38" s="59">
        <f t="shared" si="30"/>
        <v>-164.0683140000001</v>
      </c>
      <c r="M38" s="59">
        <f t="shared" si="30"/>
        <v>-164.0683140000001</v>
      </c>
      <c r="N38" s="59">
        <f t="shared" si="30"/>
        <v>-164.0683140000001</v>
      </c>
      <c r="O38" s="59">
        <f t="shared" si="30"/>
        <v>-164.0683140000001</v>
      </c>
      <c r="P38" s="59">
        <f t="shared" si="30"/>
        <v>-164.0683140000001</v>
      </c>
      <c r="R38" s="59">
        <f>SUM(E38:P38)</f>
        <v>-1968.8197680000012</v>
      </c>
    </row>
    <row r="39" spans="1:18" s="34" customFormat="1" x14ac:dyDescent="0.3">
      <c r="A39" s="35"/>
      <c r="B39" s="35"/>
      <c r="C39" s="36"/>
      <c r="D39" s="36"/>
      <c r="E39" s="54"/>
      <c r="F39" s="37"/>
      <c r="Q39" s="36"/>
    </row>
    <row r="40" spans="1:18" s="34" customFormat="1" x14ac:dyDescent="0.3">
      <c r="A40" s="38"/>
      <c r="B40" s="38"/>
      <c r="C40" s="36"/>
      <c r="D40" s="36"/>
      <c r="E40" s="53"/>
      <c r="G40" s="55"/>
      <c r="Q40" s="36"/>
    </row>
    <row r="41" spans="1:18" s="34" customFormat="1" x14ac:dyDescent="0.3">
      <c r="A41" s="35"/>
      <c r="B41" s="36"/>
      <c r="C41" s="36"/>
      <c r="D41" s="36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6"/>
    </row>
    <row r="42" spans="1:18" s="34" customFormat="1" x14ac:dyDescent="0.3">
      <c r="A42" s="35"/>
      <c r="B42" s="36"/>
      <c r="C42" s="36"/>
      <c r="D42" s="40"/>
      <c r="E42" s="39"/>
      <c r="Q42" s="40"/>
    </row>
    <row r="43" spans="1:18" s="34" customFormat="1" x14ac:dyDescent="0.3">
      <c r="A43" s="35"/>
      <c r="B43" s="36"/>
      <c r="C43" s="36"/>
      <c r="D43" s="40"/>
      <c r="E43" s="41"/>
      <c r="Q43" s="40"/>
    </row>
    <row r="44" spans="1:18" s="34" customFormat="1" x14ac:dyDescent="0.3">
      <c r="A44" s="35"/>
      <c r="B44" s="36"/>
      <c r="C44" s="36"/>
      <c r="D44" s="36"/>
      <c r="E44" s="39"/>
      <c r="Q44" s="36"/>
    </row>
    <row r="45" spans="1:18" s="34" customFormat="1" x14ac:dyDescent="0.3">
      <c r="A45" s="35"/>
      <c r="B45" s="36"/>
      <c r="C45" s="36"/>
      <c r="D45" s="36"/>
      <c r="E45" s="42"/>
      <c r="Q45" s="36"/>
    </row>
    <row r="46" spans="1:18" s="34" customFormat="1" x14ac:dyDescent="0.3">
      <c r="A46" s="38"/>
      <c r="B46" s="38"/>
      <c r="C46" s="36"/>
      <c r="D46" s="36"/>
      <c r="E46" s="39"/>
      <c r="Q46" s="36"/>
    </row>
    <row r="47" spans="1:18" s="34" customFormat="1" x14ac:dyDescent="0.3">
      <c r="A47" s="43"/>
      <c r="B47" s="43"/>
      <c r="C47" s="44"/>
      <c r="D47" s="44"/>
      <c r="E47" s="44"/>
      <c r="Q47" s="44"/>
    </row>
    <row r="48" spans="1:18" s="34" customFormat="1" x14ac:dyDescent="0.3">
      <c r="A48" s="43"/>
      <c r="B48" s="43"/>
      <c r="C48" s="44"/>
      <c r="D48" s="44"/>
      <c r="E48" s="44"/>
      <c r="Q48" s="44"/>
    </row>
    <row r="49" spans="1:17" s="34" customFormat="1" x14ac:dyDescent="0.3">
      <c r="A49" s="43"/>
      <c r="B49" s="43"/>
      <c r="C49" s="44"/>
      <c r="D49" s="44"/>
      <c r="E49" s="44"/>
      <c r="Q49" s="44"/>
    </row>
    <row r="50" spans="1:17" s="34" customFormat="1" x14ac:dyDescent="0.3">
      <c r="A50" s="43"/>
      <c r="B50" s="43"/>
      <c r="C50" s="44"/>
      <c r="D50" s="44"/>
      <c r="E50" s="44"/>
      <c r="Q50" s="44"/>
    </row>
    <row r="51" spans="1:17" s="34" customFormat="1" x14ac:dyDescent="0.3">
      <c r="A51" s="45"/>
      <c r="B51" s="43"/>
      <c r="C51" s="46"/>
      <c r="D51" s="46"/>
      <c r="E51" s="46"/>
      <c r="Q51" s="46"/>
    </row>
    <row r="52" spans="1:17" s="34" customFormat="1" x14ac:dyDescent="0.3">
      <c r="A52" s="45"/>
      <c r="B52" s="43"/>
      <c r="C52" s="46"/>
      <c r="D52" s="46"/>
      <c r="E52" s="46"/>
      <c r="Q52" s="46"/>
    </row>
    <row r="53" spans="1:17" s="34" customFormat="1" x14ac:dyDescent="0.3">
      <c r="A53" s="45"/>
      <c r="B53" s="43"/>
      <c r="C53" s="46"/>
      <c r="D53" s="46"/>
      <c r="E53" s="46"/>
      <c r="Q53" s="46"/>
    </row>
    <row r="54" spans="1:17" s="34" customFormat="1" x14ac:dyDescent="0.3">
      <c r="A54" s="45"/>
      <c r="B54" s="43"/>
      <c r="C54" s="46"/>
      <c r="D54" s="46"/>
      <c r="E54" s="46"/>
      <c r="Q54" s="46"/>
    </row>
    <row r="55" spans="1:17" s="34" customFormat="1" x14ac:dyDescent="0.3">
      <c r="A55" s="45"/>
      <c r="B55" s="43"/>
      <c r="C55" s="46"/>
      <c r="D55" s="46"/>
      <c r="E55" s="46"/>
      <c r="Q55" s="46"/>
    </row>
    <row r="56" spans="1:17" s="34" customFormat="1" x14ac:dyDescent="0.3">
      <c r="A56" s="45"/>
      <c r="B56" s="43"/>
      <c r="C56" s="46"/>
      <c r="D56" s="46"/>
      <c r="E56" s="46"/>
      <c r="Q56" s="46"/>
    </row>
    <row r="57" spans="1:17" s="34" customFormat="1" x14ac:dyDescent="0.3">
      <c r="A57" s="45"/>
      <c r="B57" s="43"/>
      <c r="C57" s="46"/>
      <c r="D57" s="46"/>
      <c r="E57" s="46"/>
      <c r="Q57" s="46"/>
    </row>
    <row r="58" spans="1:17" s="34" customFormat="1" x14ac:dyDescent="0.3">
      <c r="A58" s="45"/>
      <c r="B58" s="43"/>
      <c r="C58" s="46"/>
      <c r="D58" s="46"/>
      <c r="E58" s="46"/>
      <c r="Q58" s="46"/>
    </row>
    <row r="59" spans="1:17" s="34" customFormat="1" x14ac:dyDescent="0.3">
      <c r="A59" s="45"/>
      <c r="B59" s="43"/>
      <c r="C59" s="46"/>
      <c r="D59" s="46"/>
      <c r="E59" s="46"/>
      <c r="Q59" s="46"/>
    </row>
    <row r="60" spans="1:17" s="34" customFormat="1" x14ac:dyDescent="0.3">
      <c r="A60" s="45"/>
      <c r="B60" s="43"/>
      <c r="C60" s="46"/>
      <c r="D60" s="46"/>
      <c r="E60" s="46"/>
      <c r="Q60" s="46"/>
    </row>
    <row r="61" spans="1:17" s="34" customFormat="1" x14ac:dyDescent="0.3">
      <c r="A61" s="45"/>
      <c r="B61" s="43"/>
      <c r="C61" s="46"/>
      <c r="D61" s="46"/>
      <c r="E61" s="46"/>
      <c r="Q61" s="46"/>
    </row>
    <row r="62" spans="1:17" s="34" customFormat="1" x14ac:dyDescent="0.3">
      <c r="A62" s="45"/>
      <c r="B62" s="43"/>
      <c r="C62" s="46"/>
      <c r="D62" s="46"/>
      <c r="E62" s="46"/>
      <c r="Q62" s="46"/>
    </row>
    <row r="63" spans="1:17" s="34" customFormat="1" x14ac:dyDescent="0.3">
      <c r="A63" s="45"/>
      <c r="B63" s="43"/>
      <c r="C63" s="46"/>
      <c r="D63" s="46"/>
      <c r="E63" s="46"/>
      <c r="Q63" s="46"/>
    </row>
    <row r="64" spans="1:17" s="34" customFormat="1" x14ac:dyDescent="0.3">
      <c r="A64" s="45"/>
      <c r="B64" s="43"/>
      <c r="C64" s="46"/>
      <c r="D64" s="46"/>
      <c r="E64" s="46"/>
      <c r="Q64" s="46"/>
    </row>
    <row r="65" spans="1:17" s="34" customFormat="1" x14ac:dyDescent="0.3">
      <c r="A65" s="45"/>
      <c r="B65" s="43"/>
      <c r="C65" s="46"/>
      <c r="D65" s="46"/>
      <c r="E65" s="46"/>
      <c r="Q65" s="46"/>
    </row>
    <row r="66" spans="1:17" s="34" customFormat="1" x14ac:dyDescent="0.3">
      <c r="A66" s="45"/>
      <c r="B66" s="43"/>
      <c r="C66" s="46"/>
      <c r="D66" s="46"/>
      <c r="E66" s="46"/>
      <c r="Q66" s="46"/>
    </row>
    <row r="124" spans="1:17" s="50" customFormat="1" x14ac:dyDescent="0.3">
      <c r="A124" s="47"/>
      <c r="B124" s="48"/>
      <c r="C124" s="49"/>
      <c r="D124" s="49"/>
      <c r="E124" s="49"/>
      <c r="Q124" s="49"/>
    </row>
    <row r="125" spans="1:17" s="50" customFormat="1" x14ac:dyDescent="0.3">
      <c r="A125" s="47"/>
      <c r="B125" s="48"/>
      <c r="C125" s="49"/>
      <c r="D125" s="49"/>
      <c r="E125" s="49"/>
      <c r="Q125" s="49"/>
    </row>
    <row r="126" spans="1:17" s="50" customFormat="1" x14ac:dyDescent="0.3">
      <c r="A126" s="47"/>
      <c r="B126" s="48"/>
      <c r="C126" s="49"/>
      <c r="D126" s="49"/>
      <c r="E126" s="49"/>
      <c r="Q126" s="49"/>
    </row>
    <row r="127" spans="1:17" s="50" customFormat="1" x14ac:dyDescent="0.3">
      <c r="A127" s="47"/>
      <c r="B127" s="48"/>
      <c r="C127" s="49"/>
      <c r="D127" s="49"/>
      <c r="E127" s="49"/>
      <c r="Q127" s="49"/>
    </row>
    <row r="128" spans="1:17" s="50" customFormat="1" x14ac:dyDescent="0.3">
      <c r="A128" s="47"/>
      <c r="B128" s="48"/>
      <c r="C128" s="49"/>
      <c r="D128" s="49"/>
      <c r="E128" s="49"/>
      <c r="Q128" s="49"/>
    </row>
    <row r="129" spans="1:17" s="50" customFormat="1" x14ac:dyDescent="0.3">
      <c r="A129" s="47"/>
      <c r="B129" s="48"/>
      <c r="C129" s="49"/>
      <c r="D129" s="49"/>
      <c r="E129" s="49"/>
      <c r="Q129" s="49"/>
    </row>
    <row r="130" spans="1:17" s="50" customFormat="1" x14ac:dyDescent="0.3">
      <c r="A130" s="47"/>
      <c r="B130" s="48"/>
      <c r="C130" s="49"/>
      <c r="D130" s="49"/>
      <c r="E130" s="49"/>
      <c r="Q130" s="49"/>
    </row>
    <row r="131" spans="1:17" s="50" customFormat="1" x14ac:dyDescent="0.3">
      <c r="A131" s="47"/>
      <c r="B131" s="48"/>
      <c r="C131" s="49"/>
      <c r="D131" s="49"/>
      <c r="E131" s="49"/>
      <c r="Q131" s="49"/>
    </row>
    <row r="132" spans="1:17" s="50" customFormat="1" x14ac:dyDescent="0.3">
      <c r="A132" s="47"/>
      <c r="B132" s="48"/>
      <c r="C132" s="49"/>
      <c r="D132" s="49"/>
      <c r="E132" s="49"/>
      <c r="Q132" s="49"/>
    </row>
    <row r="133" spans="1:17" s="50" customFormat="1" x14ac:dyDescent="0.3">
      <c r="A133" s="47"/>
      <c r="B133" s="48"/>
      <c r="C133" s="49"/>
      <c r="D133" s="49"/>
      <c r="E133" s="49"/>
      <c r="Q133" s="49"/>
    </row>
    <row r="134" spans="1:17" s="50" customFormat="1" x14ac:dyDescent="0.3">
      <c r="A134" s="47"/>
      <c r="B134" s="48"/>
      <c r="C134" s="49"/>
      <c r="D134" s="49"/>
      <c r="E134" s="49"/>
      <c r="Q134" s="49"/>
    </row>
    <row r="135" spans="1:17" s="50" customFormat="1" x14ac:dyDescent="0.3">
      <c r="A135" s="47"/>
      <c r="B135" s="48"/>
      <c r="C135" s="49"/>
      <c r="D135" s="49"/>
      <c r="E135" s="49"/>
      <c r="Q135" s="49"/>
    </row>
    <row r="136" spans="1:17" s="50" customFormat="1" x14ac:dyDescent="0.3">
      <c r="A136" s="47"/>
      <c r="B136" s="48"/>
      <c r="C136" s="49"/>
      <c r="D136" s="49"/>
      <c r="E136" s="49"/>
      <c r="Q136" s="49"/>
    </row>
    <row r="137" spans="1:17" s="50" customFormat="1" x14ac:dyDescent="0.3">
      <c r="A137" s="47"/>
      <c r="B137" s="48"/>
      <c r="C137" s="49"/>
      <c r="D137" s="49"/>
      <c r="E137" s="49"/>
      <c r="Q137" s="49"/>
    </row>
    <row r="138" spans="1:17" s="50" customFormat="1" x14ac:dyDescent="0.3">
      <c r="A138" s="47"/>
      <c r="B138" s="48"/>
      <c r="C138" s="49"/>
      <c r="D138" s="49"/>
      <c r="E138" s="49"/>
      <c r="Q138" s="49"/>
    </row>
    <row r="139" spans="1:17" s="50" customFormat="1" x14ac:dyDescent="0.3">
      <c r="A139" s="47"/>
      <c r="B139" s="48"/>
      <c r="C139" s="49"/>
      <c r="D139" s="49"/>
      <c r="E139" s="49"/>
      <c r="Q139" s="49"/>
    </row>
    <row r="140" spans="1:17" s="50" customFormat="1" x14ac:dyDescent="0.3">
      <c r="A140" s="47"/>
      <c r="B140" s="48"/>
      <c r="C140" s="49"/>
      <c r="D140" s="49"/>
      <c r="E140" s="49"/>
      <c r="Q140" s="49"/>
    </row>
    <row r="141" spans="1:17" s="50" customFormat="1" x14ac:dyDescent="0.3">
      <c r="A141" s="47"/>
      <c r="B141" s="48"/>
      <c r="C141" s="49"/>
      <c r="D141" s="49"/>
      <c r="E141" s="49"/>
      <c r="Q141" s="49"/>
    </row>
    <row r="142" spans="1:17" s="50" customFormat="1" x14ac:dyDescent="0.3">
      <c r="A142" s="47"/>
      <c r="B142" s="48"/>
      <c r="C142" s="49"/>
      <c r="D142" s="49"/>
      <c r="E142" s="49"/>
      <c r="Q142" s="49"/>
    </row>
    <row r="143" spans="1:17" s="50" customFormat="1" x14ac:dyDescent="0.3">
      <c r="A143" s="47"/>
      <c r="B143" s="48"/>
      <c r="C143" s="49"/>
      <c r="D143" s="49"/>
      <c r="E143" s="49"/>
      <c r="Q143" s="49"/>
    </row>
    <row r="144" spans="1:17" s="50" customFormat="1" x14ac:dyDescent="0.3">
      <c r="A144" s="47"/>
      <c r="B144" s="48"/>
      <c r="C144" s="49"/>
      <c r="D144" s="49"/>
      <c r="E144" s="49"/>
      <c r="Q144" s="49"/>
    </row>
    <row r="145" spans="1:17" s="50" customFormat="1" x14ac:dyDescent="0.3">
      <c r="A145" s="47"/>
      <c r="B145" s="48"/>
      <c r="C145" s="49"/>
      <c r="D145" s="49"/>
      <c r="E145" s="49"/>
      <c r="Q145" s="49"/>
    </row>
    <row r="146" spans="1:17" s="50" customFormat="1" x14ac:dyDescent="0.3">
      <c r="A146" s="47"/>
      <c r="B146" s="48"/>
      <c r="C146" s="49"/>
      <c r="D146" s="49"/>
      <c r="E146" s="49"/>
      <c r="Q146" s="49"/>
    </row>
    <row r="147" spans="1:17" s="50" customFormat="1" x14ac:dyDescent="0.3">
      <c r="A147" s="47"/>
      <c r="B147" s="48"/>
      <c r="C147" s="49"/>
      <c r="D147" s="49"/>
      <c r="E147" s="49"/>
      <c r="Q147" s="49"/>
    </row>
    <row r="148" spans="1:17" s="50" customFormat="1" x14ac:dyDescent="0.3">
      <c r="A148" s="47"/>
      <c r="B148" s="48"/>
      <c r="C148" s="49"/>
      <c r="D148" s="49"/>
      <c r="E148" s="49"/>
      <c r="Q148" s="49"/>
    </row>
    <row r="149" spans="1:17" s="50" customFormat="1" x14ac:dyDescent="0.3">
      <c r="A149" s="47"/>
      <c r="B149" s="48"/>
      <c r="C149" s="49"/>
      <c r="D149" s="49"/>
      <c r="E149" s="49"/>
      <c r="Q149" s="49"/>
    </row>
    <row r="150" spans="1:17" s="50" customFormat="1" x14ac:dyDescent="0.3">
      <c r="A150" s="47"/>
      <c r="B150" s="48"/>
      <c r="C150" s="49"/>
      <c r="D150" s="49"/>
      <c r="E150" s="49"/>
      <c r="Q150" s="49"/>
    </row>
    <row r="151" spans="1:17" s="50" customFormat="1" x14ac:dyDescent="0.3">
      <c r="A151" s="47"/>
      <c r="B151" s="48"/>
      <c r="C151" s="49"/>
      <c r="D151" s="49"/>
      <c r="E151" s="49"/>
      <c r="Q151" s="49"/>
    </row>
    <row r="152" spans="1:17" s="50" customFormat="1" x14ac:dyDescent="0.3">
      <c r="A152" s="47"/>
      <c r="B152" s="48"/>
      <c r="C152" s="49"/>
      <c r="D152" s="49"/>
      <c r="E152" s="49"/>
      <c r="Q152" s="49"/>
    </row>
    <row r="153" spans="1:17" s="50" customFormat="1" x14ac:dyDescent="0.3">
      <c r="A153" s="47"/>
      <c r="B153" s="48"/>
      <c r="C153" s="49"/>
      <c r="D153" s="49"/>
      <c r="E153" s="49"/>
      <c r="Q153" s="49"/>
    </row>
    <row r="154" spans="1:17" s="50" customFormat="1" x14ac:dyDescent="0.3">
      <c r="A154" s="47"/>
      <c r="B154" s="48"/>
      <c r="C154" s="49"/>
      <c r="D154" s="49"/>
      <c r="E154" s="49"/>
      <c r="Q154" s="49"/>
    </row>
    <row r="155" spans="1:17" s="50" customFormat="1" x14ac:dyDescent="0.3">
      <c r="A155" s="47"/>
      <c r="B155" s="48"/>
      <c r="C155" s="49"/>
      <c r="D155" s="49"/>
      <c r="E155" s="49"/>
      <c r="Q155" s="49"/>
    </row>
    <row r="156" spans="1:17" s="50" customFormat="1" x14ac:dyDescent="0.3">
      <c r="A156" s="47"/>
      <c r="B156" s="48"/>
      <c r="C156" s="49"/>
      <c r="D156" s="49"/>
      <c r="E156" s="49"/>
      <c r="Q156" s="49"/>
    </row>
    <row r="157" spans="1:17" s="50" customFormat="1" x14ac:dyDescent="0.3">
      <c r="A157" s="47"/>
      <c r="B157" s="48"/>
      <c r="C157" s="49"/>
      <c r="D157" s="49"/>
      <c r="E157" s="49"/>
      <c r="Q157" s="49"/>
    </row>
    <row r="158" spans="1:17" s="50" customFormat="1" x14ac:dyDescent="0.3">
      <c r="A158" s="47"/>
      <c r="B158" s="48"/>
      <c r="C158" s="49"/>
      <c r="D158" s="49"/>
      <c r="E158" s="49"/>
      <c r="Q158" s="49"/>
    </row>
    <row r="159" spans="1:17" s="50" customFormat="1" x14ac:dyDescent="0.3">
      <c r="A159" s="47"/>
      <c r="B159" s="48"/>
      <c r="C159" s="49"/>
      <c r="D159" s="49"/>
      <c r="E159" s="49"/>
      <c r="Q159" s="49"/>
    </row>
    <row r="160" spans="1:17" s="50" customFormat="1" x14ac:dyDescent="0.3">
      <c r="A160" s="47"/>
      <c r="B160" s="48"/>
      <c r="C160" s="49"/>
      <c r="D160" s="49"/>
      <c r="E160" s="49"/>
      <c r="Q160" s="49"/>
    </row>
    <row r="161" spans="1:17" s="50" customFormat="1" x14ac:dyDescent="0.3">
      <c r="A161" s="47"/>
      <c r="B161" s="48"/>
      <c r="C161" s="49"/>
      <c r="D161" s="49"/>
      <c r="E161" s="49"/>
      <c r="Q161" s="49"/>
    </row>
    <row r="162" spans="1:17" s="50" customFormat="1" x14ac:dyDescent="0.3">
      <c r="A162" s="47"/>
      <c r="B162" s="48"/>
      <c r="C162" s="49"/>
      <c r="D162" s="49"/>
      <c r="E162" s="49"/>
      <c r="Q162" s="49"/>
    </row>
    <row r="163" spans="1:17" s="50" customFormat="1" x14ac:dyDescent="0.3">
      <c r="A163" s="47"/>
      <c r="B163" s="48"/>
      <c r="C163" s="49"/>
      <c r="D163" s="49"/>
      <c r="E163" s="49"/>
      <c r="Q163" s="49"/>
    </row>
    <row r="164" spans="1:17" s="50" customFormat="1" x14ac:dyDescent="0.3">
      <c r="A164" s="47"/>
      <c r="B164" s="48"/>
      <c r="C164" s="49"/>
      <c r="D164" s="49"/>
      <c r="E164" s="49"/>
      <c r="Q164" s="49"/>
    </row>
    <row r="165" spans="1:17" s="50" customFormat="1" x14ac:dyDescent="0.3">
      <c r="A165" s="47"/>
      <c r="B165" s="48"/>
      <c r="C165" s="49"/>
      <c r="D165" s="49"/>
      <c r="E165" s="49"/>
      <c r="Q165" s="49"/>
    </row>
    <row r="166" spans="1:17" s="50" customFormat="1" x14ac:dyDescent="0.3">
      <c r="A166" s="47"/>
      <c r="B166" s="48"/>
      <c r="C166" s="49"/>
      <c r="D166" s="49"/>
      <c r="E166" s="49"/>
      <c r="Q166" s="49"/>
    </row>
    <row r="167" spans="1:17" s="50" customFormat="1" x14ac:dyDescent="0.3">
      <c r="A167" s="47"/>
      <c r="B167" s="48"/>
      <c r="C167" s="49"/>
      <c r="D167" s="49"/>
      <c r="E167" s="49"/>
      <c r="Q167" s="49"/>
    </row>
    <row r="168" spans="1:17" s="50" customFormat="1" x14ac:dyDescent="0.3">
      <c r="A168" s="47"/>
      <c r="B168" s="48"/>
      <c r="C168" s="49"/>
      <c r="D168" s="49"/>
      <c r="E168" s="49"/>
      <c r="Q168" s="49"/>
    </row>
    <row r="169" spans="1:17" s="50" customFormat="1" x14ac:dyDescent="0.3">
      <c r="A169" s="47"/>
      <c r="B169" s="48"/>
      <c r="C169" s="49"/>
      <c r="D169" s="49"/>
      <c r="E169" s="49"/>
      <c r="Q169" s="49"/>
    </row>
    <row r="170" spans="1:17" s="50" customFormat="1" x14ac:dyDescent="0.3">
      <c r="A170" s="47"/>
      <c r="B170" s="48"/>
      <c r="C170" s="49"/>
      <c r="D170" s="49"/>
      <c r="E170" s="49"/>
      <c r="Q170" s="49"/>
    </row>
    <row r="171" spans="1:17" s="50" customFormat="1" x14ac:dyDescent="0.3">
      <c r="A171" s="47"/>
      <c r="B171" s="48"/>
      <c r="C171" s="49"/>
      <c r="D171" s="49"/>
      <c r="E171" s="49"/>
      <c r="Q171" s="49"/>
    </row>
    <row r="172" spans="1:17" s="50" customFormat="1" x14ac:dyDescent="0.3">
      <c r="A172" s="47"/>
      <c r="B172" s="48"/>
      <c r="C172" s="49"/>
      <c r="D172" s="49"/>
      <c r="E172" s="49"/>
      <c r="Q172" s="49"/>
    </row>
    <row r="173" spans="1:17" s="50" customFormat="1" x14ac:dyDescent="0.3">
      <c r="A173" s="47"/>
      <c r="B173" s="48"/>
      <c r="C173" s="49"/>
      <c r="D173" s="49"/>
      <c r="E173" s="49"/>
      <c r="Q173" s="49"/>
    </row>
    <row r="174" spans="1:17" s="50" customFormat="1" x14ac:dyDescent="0.3">
      <c r="A174" s="47"/>
      <c r="B174" s="48"/>
      <c r="C174" s="49"/>
      <c r="D174" s="49"/>
      <c r="E174" s="49"/>
      <c r="Q174" s="49"/>
    </row>
    <row r="175" spans="1:17" s="50" customFormat="1" x14ac:dyDescent="0.3">
      <c r="A175" s="47"/>
      <c r="B175" s="48"/>
      <c r="C175" s="49"/>
      <c r="D175" s="49"/>
      <c r="E175" s="49"/>
      <c r="Q175" s="49"/>
    </row>
    <row r="176" spans="1:17" s="50" customFormat="1" x14ac:dyDescent="0.3">
      <c r="A176" s="47"/>
      <c r="B176" s="48"/>
      <c r="C176" s="49"/>
      <c r="D176" s="49"/>
      <c r="E176" s="49"/>
      <c r="Q176" s="49"/>
    </row>
    <row r="177" spans="1:17" s="50" customFormat="1" x14ac:dyDescent="0.3">
      <c r="A177" s="47"/>
      <c r="B177" s="48"/>
      <c r="C177" s="49"/>
      <c r="D177" s="49"/>
      <c r="E177" s="49"/>
      <c r="Q177" s="49"/>
    </row>
    <row r="178" spans="1:17" s="50" customFormat="1" x14ac:dyDescent="0.3">
      <c r="A178" s="47"/>
      <c r="B178" s="48"/>
      <c r="C178" s="49"/>
      <c r="D178" s="49"/>
      <c r="E178" s="49"/>
      <c r="Q178" s="49"/>
    </row>
    <row r="179" spans="1:17" s="50" customFormat="1" x14ac:dyDescent="0.3">
      <c r="A179" s="47"/>
      <c r="B179" s="48"/>
      <c r="C179" s="49"/>
      <c r="D179" s="49"/>
      <c r="E179" s="49"/>
      <c r="Q179" s="49"/>
    </row>
    <row r="180" spans="1:17" s="50" customFormat="1" x14ac:dyDescent="0.3">
      <c r="A180" s="47"/>
      <c r="B180" s="48"/>
      <c r="C180" s="49"/>
      <c r="D180" s="49"/>
      <c r="E180" s="49"/>
      <c r="Q180" s="49"/>
    </row>
    <row r="181" spans="1:17" s="50" customFormat="1" x14ac:dyDescent="0.3">
      <c r="A181" s="47"/>
      <c r="B181" s="48"/>
      <c r="C181" s="49"/>
      <c r="D181" s="49"/>
      <c r="E181" s="49"/>
      <c r="Q181" s="49"/>
    </row>
    <row r="182" spans="1:17" s="50" customFormat="1" x14ac:dyDescent="0.3">
      <c r="A182" s="47"/>
      <c r="B182" s="48"/>
      <c r="C182" s="49"/>
      <c r="D182" s="49"/>
      <c r="E182" s="49"/>
      <c r="Q182" s="49"/>
    </row>
    <row r="183" spans="1:17" s="50" customFormat="1" x14ac:dyDescent="0.3">
      <c r="A183" s="47"/>
      <c r="B183" s="48"/>
      <c r="C183" s="49"/>
      <c r="D183" s="49"/>
      <c r="E183" s="49"/>
      <c r="Q183" s="49"/>
    </row>
    <row r="184" spans="1:17" s="50" customFormat="1" x14ac:dyDescent="0.3">
      <c r="A184" s="47"/>
      <c r="B184" s="48"/>
      <c r="C184" s="49"/>
      <c r="D184" s="49"/>
      <c r="E184" s="49"/>
      <c r="Q184" s="49"/>
    </row>
    <row r="185" spans="1:17" s="50" customFormat="1" x14ac:dyDescent="0.3">
      <c r="A185" s="47"/>
      <c r="B185" s="48"/>
      <c r="C185" s="49"/>
      <c r="D185" s="49"/>
      <c r="E185" s="49"/>
      <c r="Q185" s="49"/>
    </row>
    <row r="186" spans="1:17" s="50" customFormat="1" x14ac:dyDescent="0.3">
      <c r="A186" s="47"/>
      <c r="B186" s="48"/>
      <c r="C186" s="49"/>
      <c r="D186" s="49"/>
      <c r="E186" s="49"/>
      <c r="Q186" s="49"/>
    </row>
    <row r="187" spans="1:17" s="50" customFormat="1" x14ac:dyDescent="0.3">
      <c r="A187" s="47"/>
      <c r="B187" s="48"/>
      <c r="C187" s="49"/>
      <c r="D187" s="49"/>
      <c r="E187" s="49"/>
      <c r="Q187" s="49"/>
    </row>
    <row r="188" spans="1:17" s="50" customFormat="1" x14ac:dyDescent="0.3">
      <c r="A188" s="47"/>
      <c r="B188" s="48"/>
      <c r="C188" s="49"/>
      <c r="D188" s="49"/>
      <c r="E188" s="49"/>
      <c r="Q188" s="49"/>
    </row>
    <row r="189" spans="1:17" s="50" customFormat="1" x14ac:dyDescent="0.3">
      <c r="A189" s="47"/>
      <c r="B189" s="48"/>
      <c r="C189" s="49"/>
      <c r="D189" s="49"/>
      <c r="E189" s="49"/>
      <c r="Q189" s="49"/>
    </row>
    <row r="190" spans="1:17" s="50" customFormat="1" x14ac:dyDescent="0.3">
      <c r="A190" s="47"/>
      <c r="B190" s="48"/>
      <c r="C190" s="49"/>
      <c r="D190" s="49"/>
      <c r="E190" s="49"/>
      <c r="Q190" s="49"/>
    </row>
    <row r="191" spans="1:17" s="50" customFormat="1" x14ac:dyDescent="0.3">
      <c r="A191" s="47"/>
      <c r="B191" s="48"/>
      <c r="C191" s="49"/>
      <c r="D191" s="49"/>
      <c r="E191" s="49"/>
      <c r="Q191" s="49"/>
    </row>
    <row r="192" spans="1:17" s="50" customFormat="1" x14ac:dyDescent="0.3">
      <c r="A192" s="47"/>
      <c r="B192" s="48"/>
      <c r="C192" s="49"/>
      <c r="D192" s="49"/>
      <c r="E192" s="49"/>
      <c r="Q192" s="49"/>
    </row>
    <row r="193" spans="1:17" s="50" customFormat="1" x14ac:dyDescent="0.3">
      <c r="A193" s="47"/>
      <c r="B193" s="48"/>
      <c r="C193" s="49"/>
      <c r="D193" s="49"/>
      <c r="E193" s="49"/>
      <c r="Q193" s="49"/>
    </row>
    <row r="194" spans="1:17" s="50" customFormat="1" x14ac:dyDescent="0.3">
      <c r="A194" s="47"/>
      <c r="B194" s="48"/>
      <c r="C194" s="49"/>
      <c r="D194" s="49"/>
      <c r="E194" s="49"/>
      <c r="Q194" s="49"/>
    </row>
    <row r="195" spans="1:17" s="50" customFormat="1" x14ac:dyDescent="0.3">
      <c r="A195" s="47"/>
      <c r="B195" s="48"/>
      <c r="C195" s="49"/>
      <c r="D195" s="49"/>
      <c r="E195" s="49"/>
      <c r="Q195" s="49"/>
    </row>
  </sheetData>
  <sheetProtection selectLockedCells="1" selectUnlockedCells="1"/>
  <phoneticPr fontId="9" type="noConversion"/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Calculos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2020-05-06T12:19:15Z</dcterms:modified>
</cp:coreProperties>
</file>